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75" windowWidth="28275" windowHeight="12045" tabRatio="820"/>
  </bookViews>
  <sheets>
    <sheet name="Concentrado" sheetId="1" r:id="rId1"/>
  </sheets>
  <calcPr calcId="144525"/>
</workbook>
</file>

<file path=xl/calcChain.xml><?xml version="1.0" encoding="utf-8"?>
<calcChain xmlns="http://schemas.openxmlformats.org/spreadsheetml/2006/main">
  <c r="AT110" i="1" l="1"/>
  <c r="AS110" i="1"/>
  <c r="M130" i="1" l="1"/>
  <c r="AS39" i="1" l="1"/>
  <c r="AR18" i="1"/>
  <c r="AS12" i="1"/>
  <c r="AR42" i="1"/>
  <c r="AS35" i="1"/>
  <c r="AS63" i="1"/>
  <c r="AR64" i="1"/>
  <c r="AR73" i="1"/>
  <c r="AS72" i="1"/>
  <c r="AR55" i="1"/>
  <c r="AS49" i="1"/>
  <c r="AR125" i="1" l="1"/>
  <c r="AS70" i="1" l="1"/>
  <c r="AQ73" i="1"/>
  <c r="AQ55" i="1"/>
  <c r="AQ64" i="1"/>
  <c r="AQ42" i="1"/>
  <c r="AQ18" i="1"/>
  <c r="AQ125" i="1" l="1"/>
  <c r="AS93" i="1" l="1"/>
  <c r="AT93" i="1" s="1"/>
  <c r="AS80" i="1"/>
  <c r="AT80" i="1" s="1"/>
  <c r="D73" i="1"/>
  <c r="AT72" i="1"/>
  <c r="AT63" i="1"/>
  <c r="AS54" i="1"/>
  <c r="AT54" i="1" s="1"/>
  <c r="AT41" i="1"/>
  <c r="AS41" i="1"/>
  <c r="AS40" i="1"/>
  <c r="AT40" i="1" s="1"/>
  <c r="AS30" i="1"/>
  <c r="AT30" i="1" s="1"/>
  <c r="AS15" i="1"/>
  <c r="AS16" i="1"/>
  <c r="AT16" i="1" s="1"/>
  <c r="AS17" i="1"/>
  <c r="AT17" i="1" s="1"/>
  <c r="D94" i="1"/>
  <c r="D81" i="1"/>
  <c r="D64" i="1"/>
  <c r="D55" i="1"/>
  <c r="D42" i="1"/>
  <c r="D31" i="1"/>
  <c r="D18" i="1"/>
  <c r="AS119" i="1" l="1"/>
  <c r="AS116" i="1"/>
  <c r="AS115" i="1"/>
  <c r="AS113" i="1"/>
  <c r="AS111" i="1"/>
  <c r="AS112" i="1"/>
  <c r="AT112" i="1" s="1"/>
  <c r="AS114" i="1"/>
  <c r="AT114" i="1" s="1"/>
  <c r="AS118" i="1" l="1"/>
  <c r="AT118" i="1" s="1"/>
  <c r="AS121" i="1"/>
  <c r="AT121" i="1" s="1"/>
  <c r="AT116" i="1"/>
  <c r="AS71" i="1" l="1"/>
  <c r="AT71" i="1" s="1"/>
  <c r="AT70" i="1" l="1"/>
  <c r="AT73" i="1" s="1"/>
  <c r="AP55" i="1" l="1"/>
  <c r="AS45" i="1"/>
  <c r="AP42" i="1"/>
  <c r="AS29" i="1"/>
  <c r="AP31" i="1"/>
  <c r="AP18" i="1"/>
  <c r="AS117" i="1"/>
  <c r="AT117" i="1" s="1"/>
  <c r="AP125" i="1" l="1"/>
  <c r="AS62" i="1"/>
  <c r="AO64" i="1"/>
  <c r="AS53" i="1" l="1"/>
  <c r="AO55" i="1"/>
  <c r="AS79" i="1"/>
  <c r="AO81" i="1"/>
  <c r="AO42" i="1"/>
  <c r="AO18" i="1"/>
  <c r="AO125" i="1" l="1"/>
  <c r="AT53" i="1"/>
  <c r="AN81" i="1" l="1"/>
  <c r="AN55" i="1"/>
  <c r="AS122" i="1" l="1"/>
  <c r="AT122" i="1" s="1"/>
  <c r="AN42" i="1" l="1"/>
  <c r="AN18" i="1"/>
  <c r="AN64" i="1"/>
  <c r="AN125" i="1" l="1"/>
  <c r="AS120" i="1"/>
  <c r="AT120" i="1" s="1"/>
  <c r="AM31" i="1" l="1"/>
  <c r="AS28" i="1"/>
  <c r="AM42" i="1"/>
  <c r="AM55" i="1"/>
  <c r="AM64" i="1"/>
  <c r="AM18" i="1"/>
  <c r="AM125" i="1" l="1"/>
  <c r="AT29" i="1"/>
  <c r="AT15" i="1"/>
  <c r="AT119" i="1" l="1"/>
  <c r="AT115" i="1"/>
  <c r="AT113" i="1"/>
  <c r="AT111" i="1"/>
  <c r="V125" i="1" l="1"/>
  <c r="AL55" i="1" l="1"/>
  <c r="AL42" i="1"/>
  <c r="AL18" i="1"/>
  <c r="AL125" i="1" s="1"/>
  <c r="AS100" i="1" l="1"/>
  <c r="AT100" i="1" s="1"/>
  <c r="D101" i="1"/>
  <c r="AT79" i="1"/>
  <c r="AT62" i="1"/>
  <c r="AS52" i="1"/>
  <c r="AT52" i="1" s="1"/>
  <c r="AT39" i="1"/>
  <c r="AT28" i="1"/>
  <c r="AS14" i="1"/>
  <c r="AT14" i="1" s="1"/>
  <c r="AK94" i="1" l="1"/>
  <c r="AJ94" i="1"/>
  <c r="AJ125" i="1" s="1"/>
  <c r="AS92" i="1"/>
  <c r="AK55" i="1"/>
  <c r="AK18" i="1"/>
  <c r="AK125" i="1" l="1"/>
  <c r="AI55" i="1"/>
  <c r="AS38" i="1"/>
  <c r="AI42" i="1"/>
  <c r="AH31" i="1"/>
  <c r="AI31" i="1"/>
  <c r="AI18" i="1"/>
  <c r="AI94" i="1" l="1"/>
  <c r="AS91" i="1"/>
  <c r="AS90" i="1"/>
  <c r="AH94" i="1"/>
  <c r="AH125" i="1" s="1"/>
  <c r="AI125" i="1" l="1"/>
  <c r="AS78" i="1"/>
  <c r="AG81" i="1"/>
  <c r="AG94" i="1"/>
  <c r="AF94" i="1"/>
  <c r="AE94" i="1"/>
  <c r="AG18" i="1"/>
  <c r="AG42" i="1"/>
  <c r="AG55" i="1"/>
  <c r="AG125" i="1" l="1"/>
  <c r="AF81" i="1"/>
  <c r="AF73" i="1"/>
  <c r="AF55" i="1"/>
  <c r="AS69" i="1" l="1"/>
  <c r="AS77" i="1" l="1"/>
  <c r="AE81" i="1"/>
  <c r="AE55" i="1"/>
  <c r="AS36" i="1" l="1"/>
  <c r="AE42" i="1"/>
  <c r="AS13" i="1"/>
  <c r="AE18" i="1"/>
  <c r="AE125" i="1" l="1"/>
  <c r="AD94" i="1"/>
  <c r="AF125" i="1" s="1"/>
  <c r="AD81" i="1"/>
  <c r="AD64" i="1"/>
  <c r="AD55" i="1"/>
  <c r="AD42" i="1"/>
  <c r="AD31" i="1"/>
  <c r="AD18" i="1"/>
  <c r="AS85" i="1"/>
  <c r="AS61" i="1"/>
  <c r="AS27" i="1"/>
  <c r="AD125" i="1" l="1"/>
  <c r="AT92" i="1"/>
  <c r="AS109" i="1" l="1"/>
  <c r="AT109" i="1" s="1"/>
  <c r="AS108" i="1"/>
  <c r="AT108" i="1" s="1"/>
  <c r="AS99" i="1"/>
  <c r="AT99" i="1" s="1"/>
  <c r="AT101" i="1" s="1"/>
  <c r="AT85" i="1" l="1"/>
  <c r="AT78" i="1"/>
  <c r="AT61" i="1"/>
  <c r="AS51" i="1"/>
  <c r="AT51" i="1" s="1"/>
  <c r="AT38" i="1"/>
  <c r="AT27" i="1"/>
  <c r="AT13" i="1"/>
  <c r="AC81" i="1" l="1"/>
  <c r="AC55" i="1"/>
  <c r="AC94" i="1"/>
  <c r="AC42" i="1"/>
  <c r="AC125" i="1" l="1"/>
  <c r="AB94" i="1" l="1"/>
  <c r="AB81" i="1"/>
  <c r="AB55" i="1"/>
  <c r="AB42" i="1"/>
  <c r="AB125" i="1" s="1"/>
  <c r="AA94" i="1" l="1"/>
  <c r="AA55" i="1"/>
  <c r="AA125" i="1" s="1"/>
  <c r="AT77" i="1" l="1"/>
  <c r="AT12" i="1" l="1"/>
  <c r="AT91" i="1" l="1"/>
  <c r="AS50" i="1"/>
  <c r="AT50" i="1" s="1"/>
  <c r="Z64" i="1" l="1"/>
  <c r="Z55" i="1"/>
  <c r="Z18" i="1"/>
  <c r="Z125" i="1" s="1"/>
  <c r="AS98" i="1"/>
  <c r="Z101" i="1"/>
  <c r="Z94" i="1"/>
  <c r="AS37" i="1"/>
  <c r="Z42" i="1"/>
  <c r="Z31" i="1"/>
  <c r="AS26" i="1"/>
  <c r="AS25" i="1"/>
  <c r="AS11" i="1"/>
  <c r="J42" i="1" l="1"/>
  <c r="AT37" i="1"/>
  <c r="AT36" i="1"/>
  <c r="I31" i="1"/>
  <c r="H31" i="1"/>
  <c r="F31" i="1"/>
  <c r="AT26" i="1" l="1"/>
  <c r="AS10" i="1"/>
  <c r="AT10" i="1" s="1"/>
  <c r="M18" i="1"/>
  <c r="AS60" i="1"/>
  <c r="Y94" i="1"/>
  <c r="Y64" i="1"/>
  <c r="Y55" i="1"/>
  <c r="Y31" i="1" l="1"/>
  <c r="Y125" i="1" s="1"/>
  <c r="X94" i="1" l="1"/>
  <c r="W94" i="1"/>
  <c r="V94" i="1"/>
  <c r="W86" i="1"/>
  <c r="X73" i="1"/>
  <c r="X64" i="1"/>
  <c r="W64" i="1"/>
  <c r="X31" i="1"/>
  <c r="X125" i="1" s="1"/>
  <c r="W31" i="1"/>
  <c r="X55" i="1"/>
  <c r="W55" i="1"/>
  <c r="V55" i="1"/>
  <c r="W125" i="1" l="1"/>
  <c r="AS68" i="1"/>
  <c r="AS84" i="1" l="1"/>
  <c r="D86" i="1" l="1"/>
  <c r="D125" i="1" s="1"/>
  <c r="AT60" i="1"/>
  <c r="AS88" i="1" l="1"/>
  <c r="U94" i="1" l="1"/>
  <c r="U55" i="1"/>
  <c r="AT84" i="1"/>
  <c r="AT25" i="1"/>
  <c r="U125" i="1" l="1"/>
  <c r="T94" i="1"/>
  <c r="T55" i="1"/>
  <c r="T125" i="1" l="1"/>
  <c r="S55" i="1"/>
  <c r="S125" i="1" s="1"/>
  <c r="AS5" i="1" l="1"/>
  <c r="AS6" i="1"/>
  <c r="AT6" i="1" s="1"/>
  <c r="AS7" i="1"/>
  <c r="AT7" i="1" s="1"/>
  <c r="AS8" i="1"/>
  <c r="AT8" i="1" s="1"/>
  <c r="AS9" i="1"/>
  <c r="AT9" i="1" s="1"/>
  <c r="AT11" i="1"/>
  <c r="E18" i="1"/>
  <c r="F18" i="1"/>
  <c r="H18" i="1"/>
  <c r="I18" i="1"/>
  <c r="J18" i="1"/>
  <c r="K18" i="1"/>
  <c r="L18" i="1"/>
  <c r="AS20" i="1"/>
  <c r="AS21" i="1"/>
  <c r="AT21" i="1" s="1"/>
  <c r="AS22" i="1"/>
  <c r="AT22" i="1" s="1"/>
  <c r="AS23" i="1"/>
  <c r="AT23" i="1"/>
  <c r="AS24" i="1"/>
  <c r="AT24" i="1" s="1"/>
  <c r="E31" i="1"/>
  <c r="J31" i="1"/>
  <c r="K31" i="1"/>
  <c r="L31" i="1"/>
  <c r="M31" i="1"/>
  <c r="AS33" i="1"/>
  <c r="AT33" i="1"/>
  <c r="AS34" i="1"/>
  <c r="AT34" i="1"/>
  <c r="AT35" i="1"/>
  <c r="AS44" i="1"/>
  <c r="AT45" i="1"/>
  <c r="AS46" i="1"/>
  <c r="AT46" i="1" s="1"/>
  <c r="AS47" i="1"/>
  <c r="AT47" i="1" s="1"/>
  <c r="AS48" i="1"/>
  <c r="AT48" i="1" s="1"/>
  <c r="AT49" i="1"/>
  <c r="E55" i="1"/>
  <c r="F55" i="1"/>
  <c r="G55" i="1"/>
  <c r="H55" i="1"/>
  <c r="I55" i="1"/>
  <c r="J55" i="1"/>
  <c r="K55" i="1"/>
  <c r="L55" i="1"/>
  <c r="M55" i="1"/>
  <c r="N55" i="1"/>
  <c r="O55" i="1"/>
  <c r="P55" i="1"/>
  <c r="P125" i="1" s="1"/>
  <c r="Q55" i="1"/>
  <c r="Q125" i="1" s="1"/>
  <c r="R55" i="1"/>
  <c r="AS57" i="1"/>
  <c r="AS58" i="1"/>
  <c r="AT58" i="1" s="1"/>
  <c r="AS59" i="1"/>
  <c r="AT59" i="1" s="1"/>
  <c r="E64" i="1"/>
  <c r="F64" i="1"/>
  <c r="H64" i="1"/>
  <c r="I64" i="1"/>
  <c r="J64" i="1"/>
  <c r="K64" i="1"/>
  <c r="M64" i="1"/>
  <c r="AS66" i="1"/>
  <c r="AT66" i="1"/>
  <c r="AS67" i="1"/>
  <c r="H73" i="1"/>
  <c r="O73" i="1"/>
  <c r="AS75" i="1"/>
  <c r="AS76" i="1"/>
  <c r="AT76" i="1" s="1"/>
  <c r="E81" i="1"/>
  <c r="F81" i="1"/>
  <c r="H81" i="1"/>
  <c r="I81" i="1"/>
  <c r="J81" i="1"/>
  <c r="K81" i="1"/>
  <c r="L81" i="1"/>
  <c r="M81" i="1"/>
  <c r="N81" i="1"/>
  <c r="AS83" i="1"/>
  <c r="AS86" i="1" s="1"/>
  <c r="H86" i="1"/>
  <c r="I86" i="1"/>
  <c r="AT88" i="1"/>
  <c r="AS89" i="1"/>
  <c r="AS94" i="1" s="1"/>
  <c r="AT90" i="1"/>
  <c r="E94" i="1"/>
  <c r="F94" i="1"/>
  <c r="H94" i="1"/>
  <c r="I94" i="1"/>
  <c r="J94" i="1"/>
  <c r="K94" i="1"/>
  <c r="L94" i="1"/>
  <c r="M94" i="1"/>
  <c r="N94" i="1"/>
  <c r="O94" i="1"/>
  <c r="AS96" i="1"/>
  <c r="AS101" i="1" s="1"/>
  <c r="AS97" i="1"/>
  <c r="E101" i="1"/>
  <c r="F101" i="1"/>
  <c r="H101" i="1"/>
  <c r="I101" i="1"/>
  <c r="J101" i="1"/>
  <c r="K101" i="1"/>
  <c r="L101" i="1"/>
  <c r="M101" i="1"/>
  <c r="O101" i="1"/>
  <c r="AS103" i="1"/>
  <c r="AT103" i="1"/>
  <c r="AS104" i="1"/>
  <c r="AT104" i="1"/>
  <c r="AS105" i="1"/>
  <c r="AT105" i="1"/>
  <c r="AS106" i="1"/>
  <c r="AT106" i="1"/>
  <c r="E125" i="1"/>
  <c r="G125" i="1"/>
  <c r="R125" i="1"/>
  <c r="O139" i="1"/>
  <c r="AS73" i="1" l="1"/>
  <c r="AT31" i="1"/>
  <c r="AS64" i="1"/>
  <c r="AS55" i="1"/>
  <c r="AS31" i="1"/>
  <c r="AS81" i="1"/>
  <c r="AT42" i="1"/>
  <c r="AS42" i="1"/>
  <c r="AS18" i="1"/>
  <c r="O125" i="1"/>
  <c r="AT44" i="1"/>
  <c r="AT55" i="1" s="1"/>
  <c r="AT83" i="1"/>
  <c r="AT86" i="1" s="1"/>
  <c r="AT57" i="1"/>
  <c r="AT64" i="1" s="1"/>
  <c r="AT5" i="1"/>
  <c r="AT18" i="1" s="1"/>
  <c r="AT75" i="1"/>
  <c r="AT81" i="1" s="1"/>
  <c r="N125" i="1"/>
  <c r="O126" i="1" s="1"/>
  <c r="M125" i="1"/>
  <c r="I125" i="1"/>
  <c r="O136" i="1"/>
  <c r="L125" i="1"/>
  <c r="K125" i="1"/>
  <c r="F125" i="1"/>
  <c r="G126" i="1" s="1"/>
  <c r="J125" i="1"/>
  <c r="H125" i="1"/>
  <c r="AT89" i="1"/>
  <c r="AT94" i="1" s="1"/>
  <c r="K126" i="1" l="1"/>
  <c r="O131" i="1" s="1"/>
  <c r="Q139" i="1" s="1"/>
  <c r="AS126" i="1"/>
  <c r="AT126" i="1"/>
</calcChain>
</file>

<file path=xl/sharedStrings.xml><?xml version="1.0" encoding="utf-8"?>
<sst xmlns="http://schemas.openxmlformats.org/spreadsheetml/2006/main" count="212" uniqueCount="110">
  <si>
    <t>**</t>
  </si>
  <si>
    <t xml:space="preserve">según oficio INE/DEPPP/DE/DPPF/1788/2017 de fecha 7/07/2017, en base al Acuerdo INE/CG623/2017 </t>
  </si>
  <si>
    <t xml:space="preserve">El INE aplicó la deducción correspondiente, del financiamiento federal para Actividades Ordinarias al partido Encuentro Social </t>
  </si>
  <si>
    <t>***</t>
  </si>
  <si>
    <t xml:space="preserve">según oficio INE/DEPPP/DE/DPPF/1474/2017 de fecha 8/06/2017, en base al Acuerdo INE/CG61/2017 </t>
  </si>
  <si>
    <t xml:space="preserve">El INE aplicó las deducciones correspondientes, del financiamiento federal para Actividades Ordinarias a los partidos Movimiento Ciudadano y Encuentro Social </t>
  </si>
  <si>
    <t>Pendiente de pago a COCYTED</t>
  </si>
  <si>
    <t>Total de descuentos entregados a COCYTED</t>
  </si>
  <si>
    <t>Fact. 521</t>
  </si>
  <si>
    <t>Fact. 461</t>
  </si>
  <si>
    <t>Fact. 451</t>
  </si>
  <si>
    <t>Fact. 401</t>
  </si>
  <si>
    <t>Fact. 391</t>
  </si>
  <si>
    <t>Fact. 351</t>
  </si>
  <si>
    <t>Fact. 341</t>
  </si>
  <si>
    <t>Fact. 321</t>
  </si>
  <si>
    <t>Fact. 311</t>
  </si>
  <si>
    <t>Fact. 301</t>
  </si>
  <si>
    <t>Pagada a COCYTED</t>
  </si>
  <si>
    <t>IEPC/SE/16/2012</t>
  </si>
  <si>
    <t>José Ramón Enriquez Herrera</t>
  </si>
  <si>
    <t>INE/CG428/2016</t>
  </si>
  <si>
    <t>Fernando Ulises Adame de León</t>
  </si>
  <si>
    <t>Alfonso Diaz Diaz</t>
  </si>
  <si>
    <t>INE/CG584/2016</t>
  </si>
  <si>
    <t>José Ignacio Aguado Hernández</t>
  </si>
  <si>
    <t>Total</t>
  </si>
  <si>
    <t>INE/CG822/2016</t>
  </si>
  <si>
    <t>Partido Encuentro Social</t>
  </si>
  <si>
    <t>INE/CG97/2016</t>
  </si>
  <si>
    <t>Partido MORENA</t>
  </si>
  <si>
    <t>Partido Nueva Alianza</t>
  </si>
  <si>
    <t xml:space="preserve">INE/CG841/2016 </t>
  </si>
  <si>
    <t>Partido Duranguense</t>
  </si>
  <si>
    <t>INE/CG816/2016</t>
  </si>
  <si>
    <t>Movimiento Ciudadano</t>
  </si>
  <si>
    <t xml:space="preserve">INE/CG814/2016 </t>
  </si>
  <si>
    <t>INE/CG138/2016</t>
  </si>
  <si>
    <t>Partido Verde Ecologista de México</t>
  </si>
  <si>
    <t>Partido del Trabajo</t>
  </si>
  <si>
    <t>INE/CG397/2016</t>
  </si>
  <si>
    <t>IEPC/REV-022/2016</t>
  </si>
  <si>
    <t>Partido de la Revolución Democrática</t>
  </si>
  <si>
    <t xml:space="preserve">INE/CG808/2016 </t>
  </si>
  <si>
    <t>INE/CG136/2016</t>
  </si>
  <si>
    <t>Partido Revolucionario Institucional</t>
  </si>
  <si>
    <t>INE/CG806/2016</t>
  </si>
  <si>
    <t>IEPC-REV-022/2016</t>
  </si>
  <si>
    <t>Partido Acción Nacional</t>
  </si>
  <si>
    <t>Saldo pendiente de cobro</t>
  </si>
  <si>
    <t>Total de descuento aplicado</t>
  </si>
  <si>
    <t>Total de la multa</t>
  </si>
  <si>
    <t>Resoluciones</t>
  </si>
  <si>
    <t>Partido Politico</t>
  </si>
  <si>
    <t>DESCUENTOS APLICADOS</t>
  </si>
  <si>
    <t>CONCENTRADO DE MULTAS IMPUESTAS POR EL INE A LOS PARTIDOS POLITICOS</t>
  </si>
  <si>
    <t>INE/CG812/2016 ya se resolvio con el INE/CG452/2017 se modifico la multa</t>
  </si>
  <si>
    <t>INE/CG518/2017</t>
  </si>
  <si>
    <t>INE/CG526/2017</t>
  </si>
  <si>
    <t>INE/CG528/2017</t>
  </si>
  <si>
    <t xml:space="preserve">INE/CG820/2016 </t>
  </si>
  <si>
    <t>INE/CG524/2017</t>
  </si>
  <si>
    <t>INE/CG532/2017</t>
  </si>
  <si>
    <t>El INE aplicó la deducción correspondiente, del financiamiento federal para Actividades Ordinarias al partido Movimiento Ciudadano</t>
  </si>
  <si>
    <t>según oficio INE/DEPPP/DE/DPPF/0735/2018 de fecha 1/03/2018.</t>
  </si>
  <si>
    <t>RES/INECG321/2018</t>
  </si>
  <si>
    <t xml:space="preserve">según oficio INE/DEPPP/DE/DPPF/2970/2018 de fecha 3/05/2018. </t>
  </si>
  <si>
    <t xml:space="preserve">INE/CG548/2017 </t>
  </si>
  <si>
    <t>RES/INE/CG1117/2018</t>
  </si>
  <si>
    <t>C. Gerardo Pantoja Enríquez</t>
  </si>
  <si>
    <t>C. Luis Alejandro Mejorado Ramírez</t>
  </si>
  <si>
    <t>*</t>
  </si>
  <si>
    <t>****</t>
  </si>
  <si>
    <t>INE/CG522/2017 ya se resolvio con el Acuerdo INE/CG141/2018</t>
  </si>
  <si>
    <t xml:space="preserve">INE/CG530/2017 </t>
  </si>
  <si>
    <t>II</t>
  </si>
  <si>
    <t xml:space="preserve">según oficio INE/UTVOPL/10390/2018 de fecha 9/11/2018, de la resoluciónen INE/CG1117/2018 </t>
  </si>
  <si>
    <t xml:space="preserve">RES/INE/CG520/2017 se modifico y se aprobó la RES/INE/CG379/2018 </t>
  </si>
  <si>
    <t>INE/CG516/2017 Se aprobó el acuerdo INE/CG655/2018</t>
  </si>
  <si>
    <t>Abono a multa</t>
  </si>
  <si>
    <t>INE/CG54/2019</t>
  </si>
  <si>
    <t>INE/CG55/2019</t>
  </si>
  <si>
    <t>INE/CG56/2019</t>
  </si>
  <si>
    <t>INE/CG58/2019</t>
  </si>
  <si>
    <t>INE/CG63/2019</t>
  </si>
  <si>
    <t>INE/CG62/2019</t>
  </si>
  <si>
    <t>En contra de la CG97/2016 ACU/INE/CG405/2016</t>
  </si>
  <si>
    <t>INE/CG810/2016 se modifico la cantidad en base a la sentencia SG-RAP-9/2017</t>
  </si>
  <si>
    <t>C. Antonio Orona Moreno</t>
  </si>
  <si>
    <t>C. Héctor Daniel Mireles Durán</t>
  </si>
  <si>
    <t>C. Héctor Eduardo Fabela Lomelí</t>
  </si>
  <si>
    <t>C. Jesús Roberto Balderas Antuna (Amon)</t>
  </si>
  <si>
    <t>C. Joaquín Antonio Gardeazabal Niebla</t>
  </si>
  <si>
    <t>C. Juan Martín González González</t>
  </si>
  <si>
    <t>C. Rodolfo Alonso Vidales</t>
  </si>
  <si>
    <t>C. Alfonso Torres Bravo (Amon)</t>
  </si>
  <si>
    <t>INE/CG145/2019</t>
  </si>
  <si>
    <t>C. Leonardo Reyes Urquidi</t>
  </si>
  <si>
    <t>Radio y TV</t>
  </si>
  <si>
    <t>INE/CG325/2019</t>
  </si>
  <si>
    <t>INE/CG1117/2018</t>
  </si>
  <si>
    <t>INE/CG143/2019</t>
  </si>
  <si>
    <t>INE/CG230/2019</t>
  </si>
  <si>
    <t>INE/CG336/2019</t>
  </si>
  <si>
    <t>RES/INE/CG1117/2018 se modifico la cantidad según acuerdo INE/CG411/2019</t>
  </si>
  <si>
    <t xml:space="preserve">INE/CG57/2019 </t>
  </si>
  <si>
    <t xml:space="preserve">INE/CG329/2019 </t>
  </si>
  <si>
    <t xml:space="preserve">INE/CG336/2019 </t>
  </si>
  <si>
    <t>INE/CG336/2019 Se resolvió con el acuerdo INE/CG504/2019</t>
  </si>
  <si>
    <t>INE/CG336/2019 "Unamos Durango" Se resolvió con el acuerdo INE/CG504/2019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</si>
</sst>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242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3" fillId="2" borderId="1" xfId="0" applyFont="1" applyFill="1" applyBorder="1" applyAlignment="1">
      <alignment horizontal="center"/>
    </xf>
    <xf numFmtId="44" fontId="2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2" fillId="0" borderId="0" xfId="0" applyNumberFormat="1" applyFont="1" applyFill="1" applyBorder="1"/>
    <xf numFmtId="44" fontId="2" fillId="3" borderId="1" xfId="0" applyNumberFormat="1" applyFont="1" applyFill="1" applyBorder="1"/>
    <xf numFmtId="0" fontId="3" fillId="3" borderId="0" xfId="0" applyFont="1" applyFill="1" applyAlignment="1">
      <alignment horizontal="center"/>
    </xf>
    <xf numFmtId="4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44" fontId="3" fillId="0" borderId="1" xfId="0" applyNumberFormat="1" applyFont="1" applyBorder="1"/>
    <xf numFmtId="44" fontId="3" fillId="0" borderId="2" xfId="0" applyNumberFormat="1" applyFont="1" applyBorder="1"/>
    <xf numFmtId="44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4" fontId="2" fillId="5" borderId="5" xfId="0" applyNumberFormat="1" applyFont="1" applyFill="1" applyBorder="1"/>
    <xf numFmtId="44" fontId="2" fillId="0" borderId="0" xfId="1" applyFont="1" applyFill="1" applyBorder="1"/>
    <xf numFmtId="44" fontId="3" fillId="6" borderId="5" xfId="0" applyNumberFormat="1" applyFont="1" applyFill="1" applyBorder="1"/>
    <xf numFmtId="44" fontId="2" fillId="0" borderId="1" xfId="0" applyNumberFormat="1" applyFont="1" applyFill="1" applyBorder="1"/>
    <xf numFmtId="44" fontId="2" fillId="10" borderId="1" xfId="0" applyNumberFormat="1" applyFont="1" applyFill="1" applyBorder="1"/>
    <xf numFmtId="44" fontId="2" fillId="5" borderId="2" xfId="0" applyNumberFormat="1" applyFont="1" applyFill="1" applyBorder="1"/>
    <xf numFmtId="44" fontId="2" fillId="5" borderId="4" xfId="0" applyNumberFormat="1" applyFont="1" applyFill="1" applyBorder="1"/>
    <xf numFmtId="44" fontId="2" fillId="11" borderId="1" xfId="0" applyNumberFormat="1" applyFont="1" applyFill="1" applyBorder="1"/>
    <xf numFmtId="44" fontId="2" fillId="12" borderId="1" xfId="0" applyNumberFormat="1" applyFont="1" applyFill="1" applyBorder="1"/>
    <xf numFmtId="44" fontId="2" fillId="6" borderId="4" xfId="0" applyNumberFormat="1" applyFont="1" applyFill="1" applyBorder="1"/>
    <xf numFmtId="44" fontId="2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44" fontId="2" fillId="0" borderId="6" xfId="0" applyNumberFormat="1" applyFont="1" applyBorder="1"/>
    <xf numFmtId="0" fontId="2" fillId="0" borderId="7" xfId="0" applyFont="1" applyFill="1" applyBorder="1"/>
    <xf numFmtId="0" fontId="2" fillId="0" borderId="7" xfId="0" applyFont="1" applyBorder="1"/>
    <xf numFmtId="44" fontId="2" fillId="12" borderId="7" xfId="1" applyFont="1" applyFill="1" applyBorder="1"/>
    <xf numFmtId="44" fontId="2" fillId="0" borderId="7" xfId="1" applyFont="1" applyFill="1" applyBorder="1" applyAlignment="1">
      <alignment horizontal="right"/>
    </xf>
    <xf numFmtId="0" fontId="3" fillId="14" borderId="8" xfId="0" applyFont="1" applyFill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44" fontId="2" fillId="13" borderId="2" xfId="0" applyNumberFormat="1" applyFont="1" applyFill="1" applyBorder="1"/>
    <xf numFmtId="44" fontId="2" fillId="0" borderId="2" xfId="0" applyNumberFormat="1" applyFont="1" applyBorder="1"/>
    <xf numFmtId="0" fontId="2" fillId="0" borderId="3" xfId="0" applyFont="1" applyFill="1" applyBorder="1"/>
    <xf numFmtId="0" fontId="2" fillId="0" borderId="3" xfId="0" applyFont="1" applyBorder="1"/>
    <xf numFmtId="44" fontId="2" fillId="6" borderId="3" xfId="1" applyFont="1" applyFill="1" applyBorder="1"/>
    <xf numFmtId="44" fontId="2" fillId="0" borderId="3" xfId="1" applyFont="1" applyFill="1" applyBorder="1" applyAlignment="1">
      <alignment horizontal="right"/>
    </xf>
    <xf numFmtId="0" fontId="3" fillId="14" borderId="10" xfId="0" applyFont="1" applyFill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44" fontId="2" fillId="0" borderId="3" xfId="1" applyFont="1" applyFill="1" applyBorder="1"/>
    <xf numFmtId="0" fontId="3" fillId="0" borderId="11" xfId="0" applyFont="1" applyBorder="1" applyAlignment="1">
      <alignment horizontal="left"/>
    </xf>
    <xf numFmtId="44" fontId="2" fillId="0" borderId="2" xfId="0" applyNumberFormat="1" applyFont="1" applyFill="1" applyBorder="1"/>
    <xf numFmtId="44" fontId="2" fillId="0" borderId="7" xfId="0" applyNumberFormat="1" applyFont="1" applyBorder="1"/>
    <xf numFmtId="44" fontId="2" fillId="0" borderId="7" xfId="0" applyNumberFormat="1" applyFont="1" applyFill="1" applyBorder="1"/>
    <xf numFmtId="0" fontId="3" fillId="0" borderId="7" xfId="0" applyFont="1" applyBorder="1" applyAlignment="1">
      <alignment horizontal="right"/>
    </xf>
    <xf numFmtId="0" fontId="2" fillId="0" borderId="12" xfId="0" applyFont="1" applyBorder="1"/>
    <xf numFmtId="44" fontId="2" fillId="13" borderId="1" xfId="0" applyNumberFormat="1" applyFont="1" applyFill="1" applyBorder="1"/>
    <xf numFmtId="44" fontId="2" fillId="3" borderId="7" xfId="0" applyNumberFormat="1" applyFont="1" applyFill="1" applyBorder="1"/>
    <xf numFmtId="44" fontId="2" fillId="11" borderId="7" xfId="0" applyNumberFormat="1" applyFont="1" applyFill="1" applyBorder="1"/>
    <xf numFmtId="44" fontId="2" fillId="12" borderId="7" xfId="0" applyNumberFormat="1" applyFont="1" applyFill="1" applyBorder="1"/>
    <xf numFmtId="0" fontId="3" fillId="0" borderId="12" xfId="0" applyFont="1" applyBorder="1" applyAlignment="1">
      <alignment horizontal="right"/>
    </xf>
    <xf numFmtId="0" fontId="2" fillId="0" borderId="5" xfId="0" applyFont="1" applyBorder="1"/>
    <xf numFmtId="44" fontId="2" fillId="0" borderId="7" xfId="1" applyFont="1" applyFill="1" applyBorder="1"/>
    <xf numFmtId="44" fontId="2" fillId="0" borderId="7" xfId="1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44" fontId="2" fillId="0" borderId="15" xfId="0" applyNumberFormat="1" applyFont="1" applyBorder="1"/>
    <xf numFmtId="44" fontId="2" fillId="0" borderId="15" xfId="1" applyFont="1" applyFill="1" applyBorder="1"/>
    <xf numFmtId="44" fontId="2" fillId="2" borderId="15" xfId="1" applyFont="1" applyFill="1" applyBorder="1"/>
    <xf numFmtId="44" fontId="2" fillId="0" borderId="15" xfId="1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 vertical="center"/>
    </xf>
    <xf numFmtId="0" fontId="2" fillId="0" borderId="6" xfId="0" applyFont="1" applyBorder="1"/>
    <xf numFmtId="44" fontId="2" fillId="0" borderId="3" xfId="0" applyNumberFormat="1" applyFont="1" applyBorder="1"/>
    <xf numFmtId="44" fontId="2" fillId="0" borderId="3" xfId="0" applyNumberFormat="1" applyFont="1" applyFill="1" applyBorder="1"/>
    <xf numFmtId="44" fontId="2" fillId="9" borderId="3" xfId="0" applyNumberFormat="1" applyFont="1" applyFill="1" applyBorder="1"/>
    <xf numFmtId="44" fontId="2" fillId="15" borderId="3" xfId="0" applyNumberFormat="1" applyFont="1" applyFill="1" applyBorder="1"/>
    <xf numFmtId="44" fontId="2" fillId="16" borderId="3" xfId="0" applyNumberFormat="1" applyFont="1" applyFill="1" applyBorder="1"/>
    <xf numFmtId="44" fontId="2" fillId="6" borderId="3" xfId="0" applyNumberFormat="1" applyFont="1" applyFill="1" applyBorder="1"/>
    <xf numFmtId="44" fontId="2" fillId="0" borderId="17" xfId="0" applyNumberFormat="1" applyFont="1" applyBorder="1"/>
    <xf numFmtId="0" fontId="3" fillId="0" borderId="18" xfId="0" applyFont="1" applyBorder="1"/>
    <xf numFmtId="44" fontId="2" fillId="0" borderId="19" xfId="0" applyNumberFormat="1" applyFont="1" applyBorder="1"/>
    <xf numFmtId="44" fontId="2" fillId="0" borderId="19" xfId="1" applyFont="1" applyFill="1" applyBorder="1"/>
    <xf numFmtId="44" fontId="2" fillId="0" borderId="19" xfId="1" applyFont="1" applyBorder="1"/>
    <xf numFmtId="0" fontId="3" fillId="0" borderId="20" xfId="0" applyFont="1" applyBorder="1"/>
    <xf numFmtId="44" fontId="2" fillId="0" borderId="13" xfId="0" applyNumberFormat="1" applyFont="1" applyBorder="1"/>
    <xf numFmtId="44" fontId="2" fillId="0" borderId="13" xfId="1" applyFont="1" applyFill="1" applyBorder="1"/>
    <xf numFmtId="44" fontId="2" fillId="0" borderId="13" xfId="1" applyFont="1" applyBorder="1"/>
    <xf numFmtId="0" fontId="2" fillId="0" borderId="14" xfId="0" applyFont="1" applyBorder="1"/>
    <xf numFmtId="0" fontId="3" fillId="0" borderId="14" xfId="0" applyFont="1" applyBorder="1" applyAlignment="1">
      <alignment horizontal="center"/>
    </xf>
    <xf numFmtId="44" fontId="2" fillId="0" borderId="23" xfId="0" applyNumberFormat="1" applyFont="1" applyFill="1" applyBorder="1"/>
    <xf numFmtId="4" fontId="2" fillId="0" borderId="15" xfId="0" applyNumberFormat="1" applyFont="1" applyFill="1" applyBorder="1"/>
    <xf numFmtId="0" fontId="2" fillId="0" borderId="15" xfId="0" applyFont="1" applyFill="1" applyBorder="1"/>
    <xf numFmtId="0" fontId="3" fillId="0" borderId="24" xfId="0" applyFont="1" applyFill="1" applyBorder="1"/>
    <xf numFmtId="0" fontId="2" fillId="0" borderId="16" xfId="0" applyFont="1" applyBorder="1"/>
    <xf numFmtId="44" fontId="2" fillId="13" borderId="5" xfId="0" applyNumberFormat="1" applyFont="1" applyFill="1" applyBorder="1"/>
    <xf numFmtId="44" fontId="2" fillId="4" borderId="7" xfId="0" applyNumberFormat="1" applyFont="1" applyFill="1" applyBorder="1"/>
    <xf numFmtId="44" fontId="2" fillId="9" borderId="7" xfId="0" applyNumberFormat="1" applyFont="1" applyFill="1" applyBorder="1"/>
    <xf numFmtId="44" fontId="2" fillId="15" borderId="7" xfId="0" applyNumberFormat="1" applyFont="1" applyFill="1" applyBorder="1"/>
    <xf numFmtId="44" fontId="2" fillId="16" borderId="7" xfId="0" applyNumberFormat="1" applyFont="1" applyFill="1" applyBorder="1"/>
    <xf numFmtId="44" fontId="2" fillId="0" borderId="25" xfId="0" applyNumberFormat="1" applyFont="1" applyBorder="1"/>
    <xf numFmtId="44" fontId="2" fillId="0" borderId="25" xfId="1" applyFont="1" applyFill="1" applyBorder="1"/>
    <xf numFmtId="0" fontId="3" fillId="0" borderId="24" xfId="0" applyFont="1" applyBorder="1"/>
    <xf numFmtId="44" fontId="2" fillId="0" borderId="21" xfId="0" applyNumberFormat="1" applyFont="1" applyFill="1" applyBorder="1"/>
    <xf numFmtId="0" fontId="3" fillId="0" borderId="22" xfId="0" applyFont="1" applyBorder="1" applyAlignment="1">
      <alignment horizontal="right"/>
    </xf>
    <xf numFmtId="44" fontId="2" fillId="12" borderId="3" xfId="0" applyNumberFormat="1" applyFont="1" applyFill="1" applyBorder="1"/>
    <xf numFmtId="44" fontId="2" fillId="0" borderId="0" xfId="1" applyFont="1" applyBorder="1"/>
    <xf numFmtId="44" fontId="2" fillId="0" borderId="26" xfId="0" applyNumberFormat="1" applyFont="1" applyBorder="1"/>
    <xf numFmtId="44" fontId="2" fillId="7" borderId="7" xfId="0" applyNumberFormat="1" applyFont="1" applyFill="1" applyBorder="1"/>
    <xf numFmtId="44" fontId="2" fillId="8" borderId="7" xfId="0" applyNumberFormat="1" applyFont="1" applyFill="1" applyBorder="1"/>
    <xf numFmtId="44" fontId="2" fillId="6" borderId="7" xfId="0" applyNumberFormat="1" applyFont="1" applyFill="1" applyBorder="1"/>
    <xf numFmtId="0" fontId="2" fillId="0" borderId="15" xfId="0" applyFont="1" applyBorder="1"/>
    <xf numFmtId="0" fontId="2" fillId="0" borderId="13" xfId="0" applyFont="1" applyFill="1" applyBorder="1"/>
    <xf numFmtId="44" fontId="2" fillId="0" borderId="17" xfId="1" applyFont="1" applyBorder="1"/>
    <xf numFmtId="0" fontId="2" fillId="0" borderId="19" xfId="0" applyFont="1" applyBorder="1"/>
    <xf numFmtId="0" fontId="2" fillId="0" borderId="19" xfId="0" applyFont="1" applyFill="1" applyBorder="1"/>
    <xf numFmtId="44" fontId="2" fillId="11" borderId="3" xfId="1" applyFont="1" applyFill="1" applyBorder="1"/>
    <xf numFmtId="44" fontId="2" fillId="0" borderId="19" xfId="1" applyFont="1" applyBorder="1" applyAlignment="1">
      <alignment horizontal="left"/>
    </xf>
    <xf numFmtId="44" fontId="2" fillId="0" borderId="23" xfId="0" applyNumberFormat="1" applyFont="1" applyBorder="1"/>
    <xf numFmtId="0" fontId="3" fillId="0" borderId="1" xfId="0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26" xfId="0" applyNumberFormat="1" applyFont="1" applyFill="1" applyBorder="1"/>
    <xf numFmtId="44" fontId="2" fillId="0" borderId="17" xfId="0" applyNumberFormat="1" applyFont="1" applyFill="1" applyBorder="1"/>
    <xf numFmtId="44" fontId="3" fillId="0" borderId="0" xfId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3" fillId="0" borderId="12" xfId="0" applyFont="1" applyBorder="1"/>
    <xf numFmtId="44" fontId="2" fillId="0" borderId="26" xfId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44" fontId="2" fillId="6" borderId="1" xfId="0" applyNumberFormat="1" applyFont="1" applyFill="1" applyBorder="1"/>
    <xf numFmtId="44" fontId="2" fillId="0" borderId="29" xfId="0" applyNumberFormat="1" applyFont="1" applyFill="1" applyBorder="1"/>
    <xf numFmtId="0" fontId="3" fillId="3" borderId="2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/>
    <xf numFmtId="0" fontId="3" fillId="0" borderId="0" xfId="0" applyFont="1" applyAlignment="1">
      <alignment horizontal="center"/>
    </xf>
    <xf numFmtId="0" fontId="3" fillId="12" borderId="0" xfId="0" applyFont="1" applyFill="1" applyAlignment="1">
      <alignment horizontal="center"/>
    </xf>
    <xf numFmtId="44" fontId="0" fillId="12" borderId="1" xfId="1" applyFont="1" applyFill="1" applyBorder="1"/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44" fontId="0" fillId="0" borderId="0" xfId="0" applyNumberFormat="1"/>
    <xf numFmtId="0" fontId="3" fillId="0" borderId="4" xfId="0" applyFont="1" applyBorder="1" applyAlignment="1">
      <alignment horizontal="right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4" fontId="2" fillId="0" borderId="0" xfId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44" fontId="2" fillId="0" borderId="3" xfId="1" applyFont="1" applyBorder="1"/>
    <xf numFmtId="44" fontId="2" fillId="12" borderId="3" xfId="1" applyFont="1" applyFill="1" applyBorder="1"/>
    <xf numFmtId="44" fontId="2" fillId="11" borderId="3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25" xfId="0" applyFont="1" applyFill="1" applyBorder="1"/>
    <xf numFmtId="0" fontId="3" fillId="17" borderId="0" xfId="0" applyFont="1" applyFill="1" applyAlignment="1">
      <alignment horizontal="center" wrapText="1"/>
    </xf>
    <xf numFmtId="44" fontId="2" fillId="17" borderId="3" xfId="0" applyNumberFormat="1" applyFont="1" applyFill="1" applyBorder="1"/>
    <xf numFmtId="44" fontId="2" fillId="17" borderId="7" xfId="1" applyFont="1" applyFill="1" applyBorder="1"/>
    <xf numFmtId="44" fontId="2" fillId="17" borderId="7" xfId="0" applyNumberFormat="1" applyFont="1" applyFill="1" applyBorder="1"/>
    <xf numFmtId="0" fontId="3" fillId="17" borderId="0" xfId="0" applyFont="1" applyFill="1" applyAlignment="1">
      <alignment horizontal="center"/>
    </xf>
    <xf numFmtId="0" fontId="3" fillId="0" borderId="20" xfId="0" applyFont="1" applyBorder="1" applyAlignment="1">
      <alignment wrapText="1"/>
    </xf>
    <xf numFmtId="44" fontId="4" fillId="0" borderId="0" xfId="0" applyNumberFormat="1" applyFont="1"/>
    <xf numFmtId="0" fontId="3" fillId="18" borderId="0" xfId="0" applyFont="1" applyFill="1" applyAlignment="1">
      <alignment horizontal="center"/>
    </xf>
    <xf numFmtId="44" fontId="2" fillId="18" borderId="1" xfId="0" applyNumberFormat="1" applyFont="1" applyFill="1" applyBorder="1"/>
    <xf numFmtId="0" fontId="3" fillId="18" borderId="1" xfId="0" applyFont="1" applyFill="1" applyBorder="1" applyAlignment="1">
      <alignment horizontal="center"/>
    </xf>
    <xf numFmtId="44" fontId="2" fillId="19" borderId="1" xfId="0" applyNumberFormat="1" applyFont="1" applyFill="1" applyBorder="1"/>
    <xf numFmtId="44" fontId="5" fillId="19" borderId="7" xfId="0" applyNumberFormat="1" applyFont="1" applyFill="1" applyBorder="1"/>
    <xf numFmtId="44" fontId="2" fillId="19" borderId="7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2" fillId="20" borderId="7" xfId="0" applyNumberFormat="1" applyFont="1" applyFill="1" applyBorder="1"/>
    <xf numFmtId="44" fontId="2" fillId="20" borderId="7" xfId="1" applyFont="1" applyFill="1" applyBorder="1"/>
    <xf numFmtId="44" fontId="2" fillId="20" borderId="3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44" fontId="2" fillId="21" borderId="3" xfId="0" applyNumberFormat="1" applyFont="1" applyFill="1" applyBorder="1"/>
    <xf numFmtId="44" fontId="2" fillId="21" borderId="7" xfId="0" applyNumberFormat="1" applyFont="1" applyFill="1" applyBorder="1"/>
    <xf numFmtId="44" fontId="2" fillId="21" borderId="7" xfId="1" applyFont="1" applyFill="1" applyBorder="1"/>
    <xf numFmtId="0" fontId="3" fillId="0" borderId="0" xfId="0" applyFont="1" applyAlignment="1">
      <alignment horizontal="center"/>
    </xf>
    <xf numFmtId="44" fontId="2" fillId="22" borderId="7" xfId="0" applyNumberFormat="1" applyFont="1" applyFill="1" applyBorder="1"/>
    <xf numFmtId="44" fontId="2" fillId="22" borderId="3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4" fontId="2" fillId="0" borderId="6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4" xfId="0" applyFont="1" applyBorder="1"/>
    <xf numFmtId="44" fontId="2" fillId="20" borderId="4" xfId="0" applyNumberFormat="1" applyFont="1" applyFill="1" applyBorder="1"/>
    <xf numFmtId="44" fontId="2" fillId="22" borderId="2" xfId="0" applyNumberFormat="1" applyFont="1" applyFill="1" applyBorder="1"/>
    <xf numFmtId="44" fontId="2" fillId="21" borderId="4" xfId="0" applyNumberFormat="1" applyFont="1" applyFill="1" applyBorder="1"/>
    <xf numFmtId="44" fontId="2" fillId="22" borderId="4" xfId="0" applyNumberFormat="1" applyFont="1" applyFill="1" applyBorder="1"/>
    <xf numFmtId="44" fontId="2" fillId="9" borderId="4" xfId="0" applyNumberFormat="1" applyFont="1" applyFill="1" applyBorder="1"/>
    <xf numFmtId="44" fontId="2" fillId="8" borderId="2" xfId="0" applyNumberFormat="1" applyFont="1" applyFill="1" applyBorder="1"/>
    <xf numFmtId="44" fontId="2" fillId="4" borderId="5" xfId="0" applyNumberFormat="1" applyFont="1" applyFill="1" applyBorder="1"/>
    <xf numFmtId="44" fontId="2" fillId="4" borderId="4" xfId="0" applyNumberFormat="1" applyFont="1" applyFill="1" applyBorder="1"/>
    <xf numFmtId="44" fontId="2" fillId="4" borderId="2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44" fontId="2" fillId="0" borderId="1" xfId="0" applyNumberFormat="1" applyFont="1" applyBorder="1"/>
    <xf numFmtId="0" fontId="3" fillId="0" borderId="0" xfId="0" applyFont="1" applyAlignment="1">
      <alignment horizontal="center"/>
    </xf>
    <xf numFmtId="44" fontId="2" fillId="0" borderId="21" xfId="1" applyFont="1" applyBorder="1"/>
    <xf numFmtId="0" fontId="3" fillId="0" borderId="0" xfId="0" applyFont="1" applyAlignment="1">
      <alignment horizontal="center"/>
    </xf>
    <xf numFmtId="0" fontId="3" fillId="18" borderId="26" xfId="0" applyFont="1" applyFill="1" applyBorder="1" applyAlignment="1">
      <alignment horizontal="center"/>
    </xf>
    <xf numFmtId="44" fontId="2" fillId="0" borderId="6" xfId="0" applyNumberFormat="1" applyFont="1" applyFill="1" applyBorder="1" applyAlignment="1">
      <alignment horizontal="center"/>
    </xf>
    <xf numFmtId="44" fontId="2" fillId="0" borderId="26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4" fontId="2" fillId="0" borderId="21" xfId="0" applyNumberFormat="1" applyFont="1" applyBorder="1"/>
    <xf numFmtId="0" fontId="2" fillId="6" borderId="17" xfId="0" applyNumberFormat="1" applyFont="1" applyFill="1" applyBorder="1" applyAlignment="1">
      <alignment horizontal="center"/>
    </xf>
    <xf numFmtId="0" fontId="2" fillId="12" borderId="26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23" xfId="0" applyNumberFormat="1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44" fontId="2" fillId="0" borderId="0" xfId="0" applyNumberFormat="1" applyFont="1" applyFill="1"/>
    <xf numFmtId="44" fontId="0" fillId="0" borderId="0" xfId="1" applyFont="1"/>
    <xf numFmtId="0" fontId="3" fillId="0" borderId="0" xfId="0" applyFont="1" applyAlignment="1">
      <alignment horizontal="center"/>
    </xf>
    <xf numFmtId="17" fontId="3" fillId="0" borderId="1" xfId="0" applyNumberFormat="1" applyFont="1" applyBorder="1" applyAlignment="1">
      <alignment horizontal="center"/>
    </xf>
    <xf numFmtId="44" fontId="2" fillId="13" borderId="1" xfId="1" applyFont="1" applyFill="1" applyBorder="1"/>
    <xf numFmtId="0" fontId="3" fillId="0" borderId="1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ECFF"/>
      <color rgb="FFFF7C80"/>
      <color rgb="FFFFCC99"/>
      <color rgb="FF00FFCC"/>
      <color rgb="FF66FFCC"/>
      <color rgb="FF0099FF"/>
      <color rgb="FFFFCC00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AZ149"/>
  <sheetViews>
    <sheetView tabSelected="1" topLeftCell="AH4" zoomScaleNormal="100" workbookViewId="0">
      <pane ySplit="1080" activePane="bottomLeft"/>
      <selection activeCell="AV142" sqref="AV142"/>
      <selection pane="bottomLeft" activeCell="AS91" sqref="AR91:AS91"/>
    </sheetView>
  </sheetViews>
  <sheetFormatPr baseColWidth="10" defaultRowHeight="15" x14ac:dyDescent="0.25"/>
  <cols>
    <col min="1" max="1" width="4.5703125" customWidth="1"/>
    <col min="2" max="2" width="33.85546875" customWidth="1"/>
    <col min="3" max="3" width="38.5703125" customWidth="1"/>
    <col min="4" max="4" width="15.7109375" bestFit="1" customWidth="1"/>
    <col min="5" max="5" width="16.42578125" customWidth="1"/>
    <col min="6" max="7" width="14.85546875" customWidth="1"/>
    <col min="8" max="8" width="15" customWidth="1"/>
    <col min="9" max="9" width="14.85546875" customWidth="1"/>
    <col min="10" max="10" width="15" customWidth="1"/>
    <col min="11" max="12" width="14.140625" customWidth="1"/>
    <col min="13" max="13" width="15.140625" customWidth="1"/>
    <col min="14" max="16" width="14.140625" customWidth="1"/>
    <col min="17" max="17" width="16" customWidth="1"/>
    <col min="18" max="44" width="14.140625" customWidth="1"/>
    <col min="45" max="45" width="15.7109375" customWidth="1"/>
    <col min="46" max="46" width="14.42578125" bestFit="1" customWidth="1"/>
    <col min="47" max="47" width="12.5703125" bestFit="1" customWidth="1"/>
    <col min="48" max="48" width="15" customWidth="1"/>
    <col min="49" max="49" width="14.5703125" customWidth="1"/>
    <col min="50" max="50" width="14.42578125" bestFit="1" customWidth="1"/>
    <col min="51" max="51" width="12.7109375" customWidth="1"/>
    <col min="52" max="52" width="12" bestFit="1" customWidth="1"/>
  </cols>
  <sheetData>
    <row r="1" spans="2:46" s="1" customFormat="1" ht="12.75" x14ac:dyDescent="0.2">
      <c r="C1" s="235" t="s">
        <v>55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</row>
    <row r="2" spans="2:46" s="1" customFormat="1" ht="9.75" customHeight="1" thickBot="1" x14ac:dyDescent="0.25">
      <c r="AQ2" s="221"/>
      <c r="AR2" s="221"/>
    </row>
    <row r="3" spans="2:46" s="1" customFormat="1" ht="15.75" customHeight="1" thickBot="1" x14ac:dyDescent="0.25">
      <c r="E3" s="232" t="s">
        <v>54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4"/>
    </row>
    <row r="4" spans="2:46" s="1" customFormat="1" ht="39" thickBot="1" x14ac:dyDescent="0.25">
      <c r="B4" s="119" t="s">
        <v>53</v>
      </c>
      <c r="C4" s="119" t="s">
        <v>52</v>
      </c>
      <c r="D4" s="119" t="s">
        <v>51</v>
      </c>
      <c r="E4" s="118">
        <v>42491</v>
      </c>
      <c r="F4" s="118">
        <v>42522</v>
      </c>
      <c r="G4" s="118">
        <v>42552</v>
      </c>
      <c r="H4" s="118">
        <v>42675</v>
      </c>
      <c r="I4" s="118">
        <v>42705</v>
      </c>
      <c r="J4" s="118">
        <v>42736</v>
      </c>
      <c r="K4" s="118">
        <v>42767</v>
      </c>
      <c r="L4" s="118">
        <v>42795</v>
      </c>
      <c r="M4" s="118">
        <v>42826</v>
      </c>
      <c r="N4" s="118">
        <v>42856</v>
      </c>
      <c r="O4" s="118">
        <v>42887</v>
      </c>
      <c r="P4" s="118">
        <v>42917</v>
      </c>
      <c r="Q4" s="118">
        <v>42948</v>
      </c>
      <c r="R4" s="118">
        <v>42979</v>
      </c>
      <c r="S4" s="118">
        <v>43009</v>
      </c>
      <c r="T4" s="118">
        <v>43040</v>
      </c>
      <c r="U4" s="118">
        <v>43070</v>
      </c>
      <c r="V4" s="118">
        <v>43101</v>
      </c>
      <c r="W4" s="118">
        <v>43132</v>
      </c>
      <c r="X4" s="118">
        <v>43160</v>
      </c>
      <c r="Y4" s="118">
        <v>43191</v>
      </c>
      <c r="Z4" s="118">
        <v>43221</v>
      </c>
      <c r="AA4" s="118">
        <v>43252</v>
      </c>
      <c r="AB4" s="118">
        <v>43282</v>
      </c>
      <c r="AC4" s="118">
        <v>43313</v>
      </c>
      <c r="AD4" s="118">
        <v>43344</v>
      </c>
      <c r="AE4" s="118">
        <v>43374</v>
      </c>
      <c r="AF4" s="118">
        <v>43405</v>
      </c>
      <c r="AG4" s="118">
        <v>43435</v>
      </c>
      <c r="AH4" s="183" t="s">
        <v>79</v>
      </c>
      <c r="AI4" s="118">
        <v>43466</v>
      </c>
      <c r="AJ4" s="118"/>
      <c r="AK4" s="118">
        <v>43497</v>
      </c>
      <c r="AL4" s="118">
        <v>43525</v>
      </c>
      <c r="AM4" s="118">
        <v>43556</v>
      </c>
      <c r="AN4" s="118">
        <v>43586</v>
      </c>
      <c r="AO4" s="118">
        <v>43617</v>
      </c>
      <c r="AP4" s="118">
        <v>43647</v>
      </c>
      <c r="AQ4" s="118">
        <v>43678</v>
      </c>
      <c r="AR4" s="228">
        <v>43709</v>
      </c>
      <c r="AS4" s="117" t="s">
        <v>50</v>
      </c>
      <c r="AT4" s="117" t="s">
        <v>49</v>
      </c>
    </row>
    <row r="5" spans="2:46" s="1" customFormat="1" ht="12.75" x14ac:dyDescent="0.2">
      <c r="B5" s="237" t="s">
        <v>48</v>
      </c>
      <c r="C5" s="100" t="s">
        <v>24</v>
      </c>
      <c r="D5" s="67">
        <v>2804364.13</v>
      </c>
      <c r="E5" s="67"/>
      <c r="F5" s="67"/>
      <c r="G5" s="67"/>
      <c r="H5" s="67">
        <v>737938.33</v>
      </c>
      <c r="I5" s="109"/>
      <c r="J5" s="67">
        <v>858663.33</v>
      </c>
      <c r="K5" s="67">
        <v>557432.43000000005</v>
      </c>
      <c r="L5" s="67">
        <v>557432.43000000005</v>
      </c>
      <c r="M5" s="67">
        <v>92897.61</v>
      </c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4">
        <f t="shared" ref="AS5:AS10" si="0">SUM(E5:O5)</f>
        <v>2804364.13</v>
      </c>
      <c r="AT5" s="116">
        <f t="shared" ref="AT5:AT17" si="1">D5-AS5</f>
        <v>0</v>
      </c>
    </row>
    <row r="6" spans="2:46" s="1" customFormat="1" ht="12.75" x14ac:dyDescent="0.2">
      <c r="B6" s="236"/>
      <c r="C6" s="82" t="s">
        <v>29</v>
      </c>
      <c r="D6" s="81">
        <v>72601.759999999995</v>
      </c>
      <c r="E6" s="80">
        <v>72601.759999999995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79">
        <f t="shared" si="0"/>
        <v>72601.759999999995</v>
      </c>
      <c r="AT6" s="105">
        <f t="shared" si="1"/>
        <v>0</v>
      </c>
    </row>
    <row r="7" spans="2:46" s="1" customFormat="1" ht="12.75" x14ac:dyDescent="0.2">
      <c r="B7" s="236"/>
      <c r="C7" s="82" t="s">
        <v>47</v>
      </c>
      <c r="D7" s="81">
        <v>27390</v>
      </c>
      <c r="E7" s="81"/>
      <c r="F7" s="81"/>
      <c r="G7" s="81"/>
      <c r="H7" s="81">
        <v>27390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79">
        <f t="shared" si="0"/>
        <v>27390</v>
      </c>
      <c r="AT7" s="105">
        <f t="shared" si="1"/>
        <v>0</v>
      </c>
    </row>
    <row r="8" spans="2:46" s="1" customFormat="1" ht="12.75" x14ac:dyDescent="0.2">
      <c r="B8" s="236"/>
      <c r="C8" s="82" t="s">
        <v>44</v>
      </c>
      <c r="D8" s="81">
        <v>143888.79999999999</v>
      </c>
      <c r="E8" s="81"/>
      <c r="F8" s="81"/>
      <c r="G8" s="81"/>
      <c r="H8" s="81">
        <v>0</v>
      </c>
      <c r="I8" s="81">
        <v>0</v>
      </c>
      <c r="J8" s="81">
        <v>0</v>
      </c>
      <c r="K8" s="81">
        <v>0</v>
      </c>
      <c r="L8" s="81"/>
      <c r="M8" s="81">
        <v>143888.79999999999</v>
      </c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79">
        <f t="shared" si="0"/>
        <v>143888.79999999999</v>
      </c>
      <c r="AT8" s="105">
        <f t="shared" si="1"/>
        <v>0</v>
      </c>
    </row>
    <row r="9" spans="2:46" s="1" customFormat="1" ht="12.75" x14ac:dyDescent="0.2">
      <c r="B9" s="236"/>
      <c r="C9" s="82" t="s">
        <v>37</v>
      </c>
      <c r="D9" s="81">
        <v>56825.120000000003</v>
      </c>
      <c r="E9" s="80"/>
      <c r="F9" s="80"/>
      <c r="G9" s="80"/>
      <c r="H9" s="80">
        <v>0</v>
      </c>
      <c r="I9" s="80">
        <v>0</v>
      </c>
      <c r="J9" s="80">
        <v>0</v>
      </c>
      <c r="K9" s="80">
        <v>0</v>
      </c>
      <c r="L9" s="80"/>
      <c r="M9" s="80">
        <v>56825.120000000003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79">
        <f t="shared" si="0"/>
        <v>56825.120000000003</v>
      </c>
      <c r="AT9" s="105">
        <f t="shared" si="1"/>
        <v>0</v>
      </c>
    </row>
    <row r="10" spans="2:46" s="1" customFormat="1" ht="12.75" x14ac:dyDescent="0.2">
      <c r="B10" s="236"/>
      <c r="C10" s="82" t="s">
        <v>46</v>
      </c>
      <c r="D10" s="81">
        <v>2921.6</v>
      </c>
      <c r="E10" s="80"/>
      <c r="F10" s="80"/>
      <c r="G10" s="80"/>
      <c r="H10" s="80"/>
      <c r="I10" s="80"/>
      <c r="J10" s="80"/>
      <c r="K10" s="80"/>
      <c r="L10" s="80"/>
      <c r="M10" s="80">
        <v>2921.6</v>
      </c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79">
        <f t="shared" si="0"/>
        <v>2921.6</v>
      </c>
      <c r="AT10" s="105">
        <f t="shared" si="1"/>
        <v>0</v>
      </c>
    </row>
    <row r="11" spans="2:46" s="1" customFormat="1" ht="12.75" x14ac:dyDescent="0.2">
      <c r="B11" s="236"/>
      <c r="C11" s="82" t="s">
        <v>65</v>
      </c>
      <c r="D11" s="81">
        <v>2534.19</v>
      </c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>
        <v>2534.19</v>
      </c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79">
        <f>SUM(E11:Z11)</f>
        <v>2534.19</v>
      </c>
      <c r="AT11" s="105">
        <f t="shared" si="1"/>
        <v>0</v>
      </c>
    </row>
    <row r="12" spans="2:46" s="1" customFormat="1" ht="25.5" x14ac:dyDescent="0.2">
      <c r="B12" s="147"/>
      <c r="C12" s="169" t="s">
        <v>78</v>
      </c>
      <c r="D12" s="81">
        <v>7175245.6100000003</v>
      </c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>
        <v>631060.37</v>
      </c>
      <c r="AH12" s="81"/>
      <c r="AI12" s="81">
        <v>618775.69999999995</v>
      </c>
      <c r="AJ12" s="81"/>
      <c r="AK12" s="81">
        <v>401700.68000000005</v>
      </c>
      <c r="AL12" s="80">
        <v>401700.68</v>
      </c>
      <c r="AM12" s="80">
        <v>414009.06</v>
      </c>
      <c r="AN12" s="80">
        <v>570101.66</v>
      </c>
      <c r="AO12" s="80">
        <v>414009.06</v>
      </c>
      <c r="AP12" s="80">
        <v>414009.06</v>
      </c>
      <c r="AQ12" s="80">
        <v>414009.06</v>
      </c>
      <c r="AR12" s="80">
        <v>414009.06</v>
      </c>
      <c r="AS12" s="79">
        <f>SUM(AG12:AR12)</f>
        <v>4693384.3899999997</v>
      </c>
      <c r="AT12" s="105">
        <f t="shared" si="1"/>
        <v>2481861.2200000007</v>
      </c>
    </row>
    <row r="13" spans="2:46" s="1" customFormat="1" ht="12.75" x14ac:dyDescent="0.2">
      <c r="B13" s="154"/>
      <c r="C13" s="82" t="s">
        <v>100</v>
      </c>
      <c r="D13" s="81">
        <v>1246300.9300000002</v>
      </c>
      <c r="E13" s="80"/>
      <c r="F13" s="80"/>
      <c r="G13" s="80"/>
      <c r="H13" s="80"/>
      <c r="I13" s="80"/>
      <c r="J13" s="80"/>
      <c r="K13" s="80"/>
      <c r="L13" s="80"/>
      <c r="M13" s="80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>
        <v>631060.37999999989</v>
      </c>
      <c r="AE13" s="81">
        <v>615240.55000000005</v>
      </c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79">
        <f>SUM(E13:AE13)</f>
        <v>1246300.93</v>
      </c>
      <c r="AT13" s="105">
        <f t="shared" si="1"/>
        <v>0</v>
      </c>
    </row>
    <row r="14" spans="2:46" s="1" customFormat="1" ht="12.75" x14ac:dyDescent="0.2">
      <c r="B14" s="192"/>
      <c r="C14" s="82" t="s">
        <v>80</v>
      </c>
      <c r="D14" s="81">
        <v>3713535.06</v>
      </c>
      <c r="E14" s="80"/>
      <c r="F14" s="80"/>
      <c r="G14" s="80"/>
      <c r="H14" s="80"/>
      <c r="I14" s="80"/>
      <c r="J14" s="80"/>
      <c r="K14" s="80"/>
      <c r="L14" s="80"/>
      <c r="M14" s="80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79">
        <f>SUM(E14:AL14)</f>
        <v>0</v>
      </c>
      <c r="AT14" s="105">
        <f t="shared" si="1"/>
        <v>3713535.06</v>
      </c>
    </row>
    <row r="15" spans="2:46" s="1" customFormat="1" ht="12.75" x14ac:dyDescent="0.2">
      <c r="B15" s="194"/>
      <c r="C15" s="82" t="s">
        <v>96</v>
      </c>
      <c r="D15" s="81">
        <v>550647.85</v>
      </c>
      <c r="E15" s="80"/>
      <c r="F15" s="80"/>
      <c r="G15" s="80"/>
      <c r="H15" s="80"/>
      <c r="I15" s="80"/>
      <c r="J15" s="80"/>
      <c r="K15" s="80"/>
      <c r="L15" s="80"/>
      <c r="M15" s="80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79">
        <f>SUM(AP15)</f>
        <v>0</v>
      </c>
      <c r="AT15" s="105">
        <f t="shared" si="1"/>
        <v>550647.85</v>
      </c>
    </row>
    <row r="16" spans="2:46" s="1" customFormat="1" ht="12.75" x14ac:dyDescent="0.2">
      <c r="B16" s="217"/>
      <c r="C16" s="82" t="s">
        <v>103</v>
      </c>
      <c r="D16" s="81">
        <v>1767373.0100000002</v>
      </c>
      <c r="E16" s="80"/>
      <c r="F16" s="80"/>
      <c r="G16" s="80"/>
      <c r="H16" s="80"/>
      <c r="I16" s="80"/>
      <c r="J16" s="80"/>
      <c r="K16" s="80"/>
      <c r="L16" s="80"/>
      <c r="M16" s="80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79">
        <f>SUM(AP16)</f>
        <v>0</v>
      </c>
      <c r="AT16" s="105">
        <f t="shared" si="1"/>
        <v>1767373.0100000002</v>
      </c>
    </row>
    <row r="17" spans="2:48" s="1" customFormat="1" ht="27.75" customHeight="1" thickBot="1" x14ac:dyDescent="0.25">
      <c r="B17" s="217"/>
      <c r="C17" s="230" t="s">
        <v>109</v>
      </c>
      <c r="D17" s="61">
        <v>243534.17</v>
      </c>
      <c r="E17" s="60"/>
      <c r="F17" s="60"/>
      <c r="G17" s="60"/>
      <c r="H17" s="60"/>
      <c r="I17" s="60"/>
      <c r="J17" s="60"/>
      <c r="K17" s="60"/>
      <c r="L17" s="60"/>
      <c r="M17" s="60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29">
        <f>SUM(AP17)</f>
        <v>0</v>
      </c>
      <c r="AT17" s="218">
        <f t="shared" si="1"/>
        <v>243534.17</v>
      </c>
    </row>
    <row r="18" spans="2:48" s="1" customFormat="1" ht="13.5" thickBot="1" x14ac:dyDescent="0.25">
      <c r="B18" s="53"/>
      <c r="C18" s="58" t="s">
        <v>26</v>
      </c>
      <c r="D18" s="71">
        <f>SUM(D5:D17)</f>
        <v>17807162.230000004</v>
      </c>
      <c r="E18" s="76">
        <f>SUM(E5:E11)</f>
        <v>72601.759999999995</v>
      </c>
      <c r="F18" s="72">
        <f>SUM(F5:F11)</f>
        <v>0</v>
      </c>
      <c r="G18" s="72"/>
      <c r="H18" s="103">
        <f t="shared" ref="H18:M18" si="2">SUM(H5:H11)</f>
        <v>765328.33</v>
      </c>
      <c r="I18" s="47">
        <f t="shared" si="2"/>
        <v>0</v>
      </c>
      <c r="J18" s="75">
        <f t="shared" si="2"/>
        <v>858663.33</v>
      </c>
      <c r="K18" s="75">
        <f t="shared" si="2"/>
        <v>557432.43000000005</v>
      </c>
      <c r="L18" s="74">
        <f t="shared" si="2"/>
        <v>557432.43000000005</v>
      </c>
      <c r="M18" s="73">
        <f t="shared" si="2"/>
        <v>296533.12999999995</v>
      </c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>
        <f>SUM(Z11)</f>
        <v>2534.19</v>
      </c>
      <c r="AA18" s="71"/>
      <c r="AB18" s="71"/>
      <c r="AC18" s="71"/>
      <c r="AD18" s="165">
        <f>SUM(AD13)</f>
        <v>631060.37999999989</v>
      </c>
      <c r="AE18" s="71">
        <f>SUM(AE13)</f>
        <v>615240.55000000005</v>
      </c>
      <c r="AF18" s="71"/>
      <c r="AG18" s="181">
        <f>SUM(AG12:AG13)</f>
        <v>631060.37</v>
      </c>
      <c r="AH18" s="72"/>
      <c r="AI18" s="184">
        <f>SUM(AI12:AI13)</f>
        <v>618775.69999999995</v>
      </c>
      <c r="AJ18" s="72"/>
      <c r="AK18" s="189">
        <f>SUM(AK12:AK13)</f>
        <v>401700.68000000005</v>
      </c>
      <c r="AL18" s="72">
        <f>SUM(AL12:AL14)</f>
        <v>401700.68</v>
      </c>
      <c r="AM18" s="72">
        <f>SUM(AM8:AM15)</f>
        <v>414009.06</v>
      </c>
      <c r="AN18" s="72">
        <f>SUM(AN5:AN15)</f>
        <v>570101.66</v>
      </c>
      <c r="AO18" s="72">
        <f>SUM(AO12)</f>
        <v>414009.06</v>
      </c>
      <c r="AP18" s="72">
        <f>SUM(AP12)</f>
        <v>414009.06</v>
      </c>
      <c r="AQ18" s="72">
        <f>SUM(AQ5:AQ17)</f>
        <v>414009.06</v>
      </c>
      <c r="AR18" s="72">
        <f>SUM(AR5:AR17)</f>
        <v>414009.06</v>
      </c>
      <c r="AS18" s="71">
        <f>SUM(AS5:AS17)</f>
        <v>9050210.9199999999</v>
      </c>
      <c r="AT18" s="54">
        <f>SUM(AT5:AT17)</f>
        <v>8756951.3100000005</v>
      </c>
      <c r="AV18" s="2"/>
    </row>
    <row r="19" spans="2:48" s="1" customFormat="1" ht="8.25" customHeight="1" thickBot="1" x14ac:dyDescent="0.25">
      <c r="B19" s="59"/>
      <c r="C19" s="53"/>
      <c r="D19" s="34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70"/>
    </row>
    <row r="20" spans="2:48" s="1" customFormat="1" ht="12.75" x14ac:dyDescent="0.2">
      <c r="B20" s="237" t="s">
        <v>45</v>
      </c>
      <c r="C20" s="100" t="s">
        <v>24</v>
      </c>
      <c r="D20" s="85">
        <v>3800134.08</v>
      </c>
      <c r="E20" s="84"/>
      <c r="F20" s="84"/>
      <c r="G20" s="84"/>
      <c r="H20" s="84">
        <v>769038.16</v>
      </c>
      <c r="I20" s="84">
        <v>1155881.71</v>
      </c>
      <c r="J20" s="84">
        <v>600848.67000000004</v>
      </c>
      <c r="K20" s="84">
        <v>600848.67000000004</v>
      </c>
      <c r="L20" s="84">
        <v>600848.66500000004</v>
      </c>
      <c r="M20" s="84">
        <v>72668.2</v>
      </c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3">
        <f>SUM(E20:O20)</f>
        <v>3800134.0750000002</v>
      </c>
      <c r="AT20" s="111"/>
    </row>
    <row r="21" spans="2:48" s="1" customFormat="1" ht="12.75" x14ac:dyDescent="0.2">
      <c r="B21" s="236"/>
      <c r="C21" s="82" t="s">
        <v>29</v>
      </c>
      <c r="D21" s="81">
        <v>186563.29</v>
      </c>
      <c r="E21" s="80"/>
      <c r="F21" s="80">
        <v>186563.29</v>
      </c>
      <c r="G21" s="80"/>
      <c r="H21" s="80"/>
      <c r="I21" s="80"/>
      <c r="J21" s="80"/>
      <c r="K21" s="80"/>
      <c r="L21" s="80"/>
      <c r="M21" s="80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3">
        <f>SUM(E21:O21)</f>
        <v>186563.29</v>
      </c>
      <c r="AT21" s="105">
        <f t="shared" ref="AT21:AT30" si="3">D21-AS21</f>
        <v>0</v>
      </c>
    </row>
    <row r="22" spans="2:48" s="1" customFormat="1" ht="12.75" x14ac:dyDescent="0.2">
      <c r="B22" s="236"/>
      <c r="C22" s="82" t="s">
        <v>44</v>
      </c>
      <c r="D22" s="115">
        <v>26294.400000000001</v>
      </c>
      <c r="E22" s="80"/>
      <c r="F22" s="80"/>
      <c r="G22" s="80"/>
      <c r="H22" s="80"/>
      <c r="I22" s="80"/>
      <c r="J22" s="80"/>
      <c r="K22" s="80"/>
      <c r="L22" s="80"/>
      <c r="M22" s="80">
        <v>26294.400000000001</v>
      </c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3">
        <f>SUM(E22:O22)</f>
        <v>26294.400000000001</v>
      </c>
      <c r="AT22" s="105">
        <f t="shared" si="3"/>
        <v>0</v>
      </c>
    </row>
    <row r="23" spans="2:48" s="1" customFormat="1" ht="12.75" x14ac:dyDescent="0.2">
      <c r="B23" s="236"/>
      <c r="C23" s="82" t="s">
        <v>37</v>
      </c>
      <c r="D23" s="81">
        <v>73113.039999999994</v>
      </c>
      <c r="E23" s="80"/>
      <c r="F23" s="80"/>
      <c r="G23" s="80"/>
      <c r="H23" s="80"/>
      <c r="I23" s="80"/>
      <c r="J23" s="80"/>
      <c r="K23" s="80"/>
      <c r="L23" s="80"/>
      <c r="M23" s="80">
        <v>73113.039999999994</v>
      </c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3">
        <f>SUM(E23:O23)</f>
        <v>73113.039999999994</v>
      </c>
      <c r="AT23" s="105">
        <f t="shared" si="3"/>
        <v>0</v>
      </c>
    </row>
    <row r="24" spans="2:48" s="1" customFormat="1" ht="12.75" x14ac:dyDescent="0.2">
      <c r="B24" s="236"/>
      <c r="C24" s="82" t="s">
        <v>43</v>
      </c>
      <c r="D24" s="81">
        <v>4815.62</v>
      </c>
      <c r="E24" s="80"/>
      <c r="F24" s="80"/>
      <c r="G24" s="80"/>
      <c r="H24" s="80"/>
      <c r="I24" s="80"/>
      <c r="J24" s="80"/>
      <c r="K24" s="80"/>
      <c r="L24" s="80"/>
      <c r="M24" s="80">
        <v>4815.62</v>
      </c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79">
        <f>SUM(E24:O24)</f>
        <v>4815.62</v>
      </c>
      <c r="AT24" s="105">
        <f t="shared" si="3"/>
        <v>0</v>
      </c>
    </row>
    <row r="25" spans="2:48" s="1" customFormat="1" ht="12.75" x14ac:dyDescent="0.2">
      <c r="B25" s="125"/>
      <c r="C25" s="82" t="s">
        <v>57</v>
      </c>
      <c r="D25" s="81">
        <v>2284436.08</v>
      </c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81"/>
      <c r="P25" s="81"/>
      <c r="Q25" s="81"/>
      <c r="R25" s="81"/>
      <c r="S25" s="81"/>
      <c r="T25" s="81"/>
      <c r="U25" s="81"/>
      <c r="V25" s="81"/>
      <c r="W25" s="81">
        <v>659988.71000000008</v>
      </c>
      <c r="X25" s="81">
        <v>659988.71</v>
      </c>
      <c r="Y25" s="81">
        <v>659988.71</v>
      </c>
      <c r="Z25" s="81">
        <v>304469.95</v>
      </c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79">
        <f>SUM(W25+X25+Y25+Z25)</f>
        <v>2284436.08</v>
      </c>
      <c r="AT25" s="105">
        <f t="shared" si="3"/>
        <v>0</v>
      </c>
    </row>
    <row r="26" spans="2:48" s="1" customFormat="1" ht="12.75" x14ac:dyDescent="0.2">
      <c r="B26" s="141"/>
      <c r="C26" s="82" t="s">
        <v>65</v>
      </c>
      <c r="D26" s="81">
        <v>296.31</v>
      </c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>
        <v>296.31</v>
      </c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79">
        <f>SUM(W26+X26+Y26+Z26)</f>
        <v>296.31</v>
      </c>
      <c r="AT26" s="105">
        <f t="shared" si="3"/>
        <v>0</v>
      </c>
    </row>
    <row r="27" spans="2:48" s="1" customFormat="1" ht="12.75" x14ac:dyDescent="0.2">
      <c r="B27" s="153"/>
      <c r="C27" s="82" t="s">
        <v>68</v>
      </c>
      <c r="D27" s="81">
        <v>384834.59</v>
      </c>
      <c r="E27" s="80"/>
      <c r="F27" s="80"/>
      <c r="G27" s="80"/>
      <c r="H27" s="80"/>
      <c r="I27" s="80"/>
      <c r="J27" s="80"/>
      <c r="K27" s="80"/>
      <c r="L27" s="80"/>
      <c r="M27" s="80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>
        <v>384834.59</v>
      </c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79">
        <f>SUM(W27:AD27)</f>
        <v>384834.59</v>
      </c>
      <c r="AT27" s="105">
        <f t="shared" si="3"/>
        <v>0</v>
      </c>
    </row>
    <row r="28" spans="2:48" s="1" customFormat="1" ht="12.75" x14ac:dyDescent="0.2">
      <c r="B28" s="191"/>
      <c r="C28" s="82" t="s">
        <v>81</v>
      </c>
      <c r="D28" s="81">
        <v>754.9</v>
      </c>
      <c r="E28" s="80"/>
      <c r="F28" s="80"/>
      <c r="G28" s="80"/>
      <c r="H28" s="80"/>
      <c r="I28" s="80"/>
      <c r="J28" s="80"/>
      <c r="K28" s="80"/>
      <c r="L28" s="80"/>
      <c r="M28" s="80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>
        <v>754.9</v>
      </c>
      <c r="AN28" s="81"/>
      <c r="AO28" s="81"/>
      <c r="AP28" s="81"/>
      <c r="AQ28" s="81"/>
      <c r="AR28" s="81"/>
      <c r="AS28" s="79">
        <f>SUM(E28:AM28)</f>
        <v>754.9</v>
      </c>
      <c r="AT28" s="105">
        <f t="shared" si="3"/>
        <v>0</v>
      </c>
    </row>
    <row r="29" spans="2:48" s="1" customFormat="1" ht="12.75" x14ac:dyDescent="0.2">
      <c r="B29" s="193"/>
      <c r="C29" s="82" t="s">
        <v>96</v>
      </c>
      <c r="D29" s="81">
        <v>139292.56</v>
      </c>
      <c r="E29" s="80"/>
      <c r="F29" s="80"/>
      <c r="G29" s="80"/>
      <c r="H29" s="80"/>
      <c r="I29" s="80"/>
      <c r="J29" s="80"/>
      <c r="K29" s="80"/>
      <c r="L29" s="80"/>
      <c r="M29" s="80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>
        <v>139292.56</v>
      </c>
      <c r="AQ29" s="81"/>
      <c r="AR29" s="81"/>
      <c r="AS29" s="79">
        <f>SUM(AP29)</f>
        <v>139292.56</v>
      </c>
      <c r="AT29" s="105">
        <f t="shared" si="3"/>
        <v>0</v>
      </c>
    </row>
    <row r="30" spans="2:48" s="1" customFormat="1" ht="13.5" thickBot="1" x14ac:dyDescent="0.25">
      <c r="B30" s="216"/>
      <c r="C30" s="128" t="s">
        <v>103</v>
      </c>
      <c r="D30" s="104">
        <v>1793866.4000000001</v>
      </c>
      <c r="E30" s="60"/>
      <c r="F30" s="60"/>
      <c r="G30" s="60"/>
      <c r="H30" s="60"/>
      <c r="I30" s="60"/>
      <c r="J30" s="60"/>
      <c r="K30" s="60"/>
      <c r="L30" s="60"/>
      <c r="M30" s="60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29">
        <f>SUM(AP30)</f>
        <v>0</v>
      </c>
      <c r="AT30" s="218">
        <f t="shared" si="3"/>
        <v>1793866.4000000001</v>
      </c>
    </row>
    <row r="31" spans="2:48" s="1" customFormat="1" ht="13.5" thickBot="1" x14ac:dyDescent="0.25">
      <c r="B31" s="59"/>
      <c r="C31" s="58" t="s">
        <v>26</v>
      </c>
      <c r="D31" s="71">
        <f>SUM(D20:D30)</f>
        <v>8694401.2699999996</v>
      </c>
      <c r="E31" s="72">
        <f>SUM(E20:E24)</f>
        <v>0</v>
      </c>
      <c r="F31" s="76">
        <f>SUM(F20:F26)</f>
        <v>186563.29</v>
      </c>
      <c r="G31" s="72"/>
      <c r="H31" s="103">
        <f>SUM(H20:H26)</f>
        <v>769038.16</v>
      </c>
      <c r="I31" s="114">
        <f>SUM(I20:I26)</f>
        <v>1155881.71</v>
      </c>
      <c r="J31" s="75">
        <f>SUM(J20:J24)</f>
        <v>600848.67000000004</v>
      </c>
      <c r="K31" s="75">
        <f>SUM(K20:K24)</f>
        <v>600848.67000000004</v>
      </c>
      <c r="L31" s="74">
        <f>SUM(L20:L24)</f>
        <v>600848.66500000004</v>
      </c>
      <c r="M31" s="73">
        <f>SUM(M20:M24)</f>
        <v>176891.26</v>
      </c>
      <c r="N31" s="71"/>
      <c r="O31" s="71"/>
      <c r="P31" s="71"/>
      <c r="Q31" s="71"/>
      <c r="R31" s="71"/>
      <c r="S31" s="71"/>
      <c r="T31" s="71"/>
      <c r="U31" s="71"/>
      <c r="V31" s="71"/>
      <c r="W31" s="71">
        <f>SUM(W25)</f>
        <v>659988.71000000008</v>
      </c>
      <c r="X31" s="71">
        <f>SUM(X25)</f>
        <v>659988.71</v>
      </c>
      <c r="Y31" s="71">
        <f>SUM(Y25)</f>
        <v>659988.71</v>
      </c>
      <c r="Z31" s="71">
        <f>SUM(Z25:Z26)</f>
        <v>304766.26</v>
      </c>
      <c r="AA31" s="71"/>
      <c r="AB31" s="71"/>
      <c r="AC31" s="71"/>
      <c r="AD31" s="165">
        <f>SUM(AD27)</f>
        <v>384834.59</v>
      </c>
      <c r="AE31" s="71"/>
      <c r="AF31" s="71"/>
      <c r="AG31" s="71"/>
      <c r="AH31" s="71">
        <f>SUM(AH27)</f>
        <v>0</v>
      </c>
      <c r="AI31" s="71">
        <f>SUM(AI27)</f>
        <v>0</v>
      </c>
      <c r="AJ31" s="71"/>
      <c r="AK31" s="71"/>
      <c r="AL31" s="71"/>
      <c r="AM31" s="71">
        <f>SUM(AM28:AM29)</f>
        <v>754.9</v>
      </c>
      <c r="AN31" s="71"/>
      <c r="AO31" s="71"/>
      <c r="AP31" s="71">
        <f>SUM(AP29)</f>
        <v>139292.56</v>
      </c>
      <c r="AQ31" s="71"/>
      <c r="AR31" s="71"/>
      <c r="AS31" s="71">
        <f>SUM(AS20:AS30)</f>
        <v>6900534.8650000002</v>
      </c>
      <c r="AT31" s="54">
        <f>SUM(AT21:AT30)</f>
        <v>1793866.4000000001</v>
      </c>
    </row>
    <row r="32" spans="2:48" s="1" customFormat="1" ht="8.25" customHeight="1" thickBot="1" x14ac:dyDescent="0.25">
      <c r="B32" s="59"/>
      <c r="C32" s="53"/>
      <c r="D32" s="34"/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70"/>
    </row>
    <row r="33" spans="2:52" s="1" customFormat="1" ht="15" customHeight="1" x14ac:dyDescent="0.2">
      <c r="B33" s="238"/>
      <c r="C33" s="68" t="s">
        <v>24</v>
      </c>
      <c r="D33" s="67">
        <v>293109.52</v>
      </c>
      <c r="E33" s="90"/>
      <c r="F33" s="90"/>
      <c r="G33" s="90"/>
      <c r="H33" s="90"/>
      <c r="I33" s="90"/>
      <c r="J33" s="65">
        <v>293109.52</v>
      </c>
      <c r="K33" s="90"/>
      <c r="L33" s="90"/>
      <c r="M33" s="90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64">
        <f>J33</f>
        <v>293109.52</v>
      </c>
      <c r="AT33" s="111">
        <f>D33-J33</f>
        <v>0</v>
      </c>
    </row>
    <row r="34" spans="2:52" s="1" customFormat="1" ht="15" customHeight="1" x14ac:dyDescent="0.2">
      <c r="B34" s="239"/>
      <c r="C34" s="142" t="s">
        <v>41</v>
      </c>
      <c r="D34" s="81">
        <v>12782</v>
      </c>
      <c r="E34" s="113"/>
      <c r="F34" s="113"/>
      <c r="G34" s="113"/>
      <c r="H34" s="113"/>
      <c r="I34" s="113"/>
      <c r="J34" s="80">
        <v>12782</v>
      </c>
      <c r="K34" s="113"/>
      <c r="L34" s="113"/>
      <c r="M34" s="113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79">
        <f>J34</f>
        <v>12782</v>
      </c>
      <c r="AT34" s="111">
        <f>D34-J34</f>
        <v>0</v>
      </c>
    </row>
    <row r="35" spans="2:52" s="1" customFormat="1" ht="25.5" x14ac:dyDescent="0.2">
      <c r="B35" s="197" t="s">
        <v>42</v>
      </c>
      <c r="C35" s="169" t="s">
        <v>87</v>
      </c>
      <c r="D35" s="81">
        <v>1071971.27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80">
        <v>162500</v>
      </c>
      <c r="AM35" s="80">
        <v>162500</v>
      </c>
      <c r="AN35" s="80">
        <v>162500</v>
      </c>
      <c r="AO35" s="80">
        <v>162500</v>
      </c>
      <c r="AP35" s="80">
        <v>162500</v>
      </c>
      <c r="AQ35" s="80">
        <v>162500</v>
      </c>
      <c r="AR35" s="80">
        <v>96971.27</v>
      </c>
      <c r="AS35" s="81">
        <f>SUM(AL35:AR35)</f>
        <v>1071971.27</v>
      </c>
      <c r="AT35" s="129">
        <f t="shared" ref="AT35:AT41" si="4">D35-AS35</f>
        <v>0</v>
      </c>
    </row>
    <row r="36" spans="2:52" s="1" customFormat="1" ht="25.5" x14ac:dyDescent="0.2">
      <c r="B36" s="86"/>
      <c r="C36" s="169" t="s">
        <v>77</v>
      </c>
      <c r="D36" s="81">
        <v>740715.61</v>
      </c>
      <c r="E36" s="113"/>
      <c r="F36" s="113"/>
      <c r="G36" s="113"/>
      <c r="H36" s="113"/>
      <c r="I36" s="113"/>
      <c r="J36" s="113"/>
      <c r="K36" s="113"/>
      <c r="L36" s="113"/>
      <c r="M36" s="113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81">
        <v>206483</v>
      </c>
      <c r="AC36" s="81">
        <v>206483.00000000003</v>
      </c>
      <c r="AD36" s="81">
        <v>247689.3</v>
      </c>
      <c r="AE36" s="81">
        <v>80060.31</v>
      </c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>
        <f>SUM(E36:AE36)</f>
        <v>740715.6100000001</v>
      </c>
      <c r="AT36" s="129">
        <f t="shared" si="4"/>
        <v>0</v>
      </c>
    </row>
    <row r="37" spans="2:52" s="1" customFormat="1" ht="12.75" x14ac:dyDescent="0.2">
      <c r="B37" s="86"/>
      <c r="C37" s="82" t="s">
        <v>65</v>
      </c>
      <c r="D37" s="81">
        <v>1130.51</v>
      </c>
      <c r="E37" s="113"/>
      <c r="F37" s="113"/>
      <c r="G37" s="113"/>
      <c r="H37" s="113"/>
      <c r="I37" s="113"/>
      <c r="J37" s="113"/>
      <c r="K37" s="113"/>
      <c r="L37" s="113"/>
      <c r="M37" s="113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81">
        <v>1130.51</v>
      </c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>
        <f>SUM(E37:Z37)</f>
        <v>1130.51</v>
      </c>
      <c r="AT37" s="129">
        <f t="shared" si="4"/>
        <v>0</v>
      </c>
    </row>
    <row r="38" spans="2:52" s="1" customFormat="1" ht="12.75" x14ac:dyDescent="0.2">
      <c r="B38" s="86"/>
      <c r="C38" s="82" t="s">
        <v>68</v>
      </c>
      <c r="D38" s="81">
        <v>469609.43000000005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81"/>
      <c r="AA38" s="81"/>
      <c r="AB38" s="81"/>
      <c r="AC38" s="81"/>
      <c r="AD38" s="81"/>
      <c r="AE38" s="81"/>
      <c r="AF38" s="81"/>
      <c r="AG38" s="81">
        <v>296483.53999999998</v>
      </c>
      <c r="AH38" s="81"/>
      <c r="AI38" s="81">
        <v>173125.89</v>
      </c>
      <c r="AJ38" s="81"/>
      <c r="AK38" s="81"/>
      <c r="AL38" s="81"/>
      <c r="AM38" s="81"/>
      <c r="AN38" s="81"/>
      <c r="AO38" s="81"/>
      <c r="AP38" s="81"/>
      <c r="AQ38" s="81"/>
      <c r="AR38" s="81"/>
      <c r="AS38" s="81">
        <f>SUM(AG38:AI38)</f>
        <v>469609.43</v>
      </c>
      <c r="AT38" s="129">
        <f t="shared" si="4"/>
        <v>0</v>
      </c>
    </row>
    <row r="39" spans="2:52" s="1" customFormat="1" ht="12.75" x14ac:dyDescent="0.2">
      <c r="B39" s="86"/>
      <c r="C39" s="82" t="s">
        <v>82</v>
      </c>
      <c r="D39" s="81">
        <v>699177.53</v>
      </c>
      <c r="E39" s="113"/>
      <c r="F39" s="113"/>
      <c r="G39" s="113"/>
      <c r="H39" s="113"/>
      <c r="I39" s="113"/>
      <c r="J39" s="113"/>
      <c r="K39" s="113"/>
      <c r="L39" s="113"/>
      <c r="M39" s="113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>
        <v>65528.73</v>
      </c>
      <c r="AS39" s="81">
        <f>SUM(AR39)</f>
        <v>65528.73</v>
      </c>
      <c r="AT39" s="129">
        <f t="shared" si="4"/>
        <v>633648.80000000005</v>
      </c>
    </row>
    <row r="40" spans="2:52" s="1" customFormat="1" ht="25.5" x14ac:dyDescent="0.2">
      <c r="B40" s="86"/>
      <c r="C40" s="169" t="s">
        <v>108</v>
      </c>
      <c r="D40" s="81">
        <v>3703.68</v>
      </c>
      <c r="E40" s="113"/>
      <c r="F40" s="113"/>
      <c r="G40" s="113"/>
      <c r="H40" s="113"/>
      <c r="I40" s="113"/>
      <c r="J40" s="113"/>
      <c r="K40" s="113"/>
      <c r="L40" s="113"/>
      <c r="M40" s="113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>
        <f>SUM(AP40)</f>
        <v>0</v>
      </c>
      <c r="AT40" s="129">
        <f t="shared" si="4"/>
        <v>3703.68</v>
      </c>
    </row>
    <row r="41" spans="2:52" s="1" customFormat="1" ht="26.25" thickBot="1" x14ac:dyDescent="0.25">
      <c r="B41" s="86"/>
      <c r="C41" s="231" t="s">
        <v>109</v>
      </c>
      <c r="D41" s="61">
        <v>107296.83</v>
      </c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>
        <f>SUM(AP41)</f>
        <v>0</v>
      </c>
      <c r="AT41" s="211">
        <f t="shared" si="4"/>
        <v>107296.83</v>
      </c>
    </row>
    <row r="42" spans="2:52" s="1" customFormat="1" ht="13.5" thickBot="1" x14ac:dyDescent="0.25">
      <c r="B42" s="59"/>
      <c r="C42" s="52" t="s">
        <v>26</v>
      </c>
      <c r="D42" s="50">
        <f>SUM(D33:D41)</f>
        <v>3399496.3800000004</v>
      </c>
      <c r="E42" s="33"/>
      <c r="F42" s="33"/>
      <c r="G42" s="33"/>
      <c r="H42" s="33"/>
      <c r="I42" s="33"/>
      <c r="J42" s="97">
        <f>SUM(J33:J35)</f>
        <v>305891.52</v>
      </c>
      <c r="K42" s="33"/>
      <c r="L42" s="33"/>
      <c r="M42" s="33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61">
        <f>SUM(Z37)</f>
        <v>1130.51</v>
      </c>
      <c r="AA42" s="61"/>
      <c r="AB42" s="61">
        <f>SUM(AB33:AB37)</f>
        <v>206483</v>
      </c>
      <c r="AC42" s="61">
        <f>SUM(AC33:AC37)</f>
        <v>206483.00000000003</v>
      </c>
      <c r="AD42" s="166">
        <f>SUM(AD35:AD38)</f>
        <v>247689.3</v>
      </c>
      <c r="AE42" s="61">
        <f>SUM(AE33:AE38)</f>
        <v>80060.31</v>
      </c>
      <c r="AF42" s="61"/>
      <c r="AG42" s="180">
        <f>SUM(AG38)</f>
        <v>296483.53999999998</v>
      </c>
      <c r="AH42" s="60"/>
      <c r="AI42" s="186">
        <f>SUM(AI38)</f>
        <v>173125.89</v>
      </c>
      <c r="AJ42" s="60"/>
      <c r="AK42" s="60"/>
      <c r="AL42" s="60">
        <f>SUM(AL35:AL39)</f>
        <v>162500</v>
      </c>
      <c r="AM42" s="60">
        <f>SUM(AM33:AM39)</f>
        <v>162500</v>
      </c>
      <c r="AN42" s="60">
        <f>SUM(AN33:AN39)</f>
        <v>162500</v>
      </c>
      <c r="AO42" s="60">
        <f>SUM(AO35)</f>
        <v>162500</v>
      </c>
      <c r="AP42" s="60">
        <f>SUM(AP35)</f>
        <v>162500</v>
      </c>
      <c r="AQ42" s="60">
        <f>SUM(AQ33:AQ41)</f>
        <v>162500</v>
      </c>
      <c r="AR42" s="60">
        <f>SUM(AR33:AR41)</f>
        <v>162500</v>
      </c>
      <c r="AS42" s="50">
        <f>SUM(AS33:AS41)</f>
        <v>2654847.0700000003</v>
      </c>
      <c r="AT42" s="229">
        <f>SUM(AT33:AT41)</f>
        <v>744649.31</v>
      </c>
      <c r="AV42" s="2"/>
    </row>
    <row r="43" spans="2:52" s="1" customFormat="1" ht="8.25" customHeight="1" thickBot="1" x14ac:dyDescent="0.25">
      <c r="B43" s="59"/>
      <c r="C43" s="53"/>
      <c r="D43" s="34"/>
      <c r="E43" s="33"/>
      <c r="F43" s="33"/>
      <c r="G43" s="33"/>
      <c r="H43" s="33"/>
      <c r="I43" s="33"/>
      <c r="J43" s="33"/>
      <c r="K43" s="33"/>
      <c r="L43" s="33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70"/>
    </row>
    <row r="44" spans="2:52" s="1" customFormat="1" ht="15" customHeight="1" x14ac:dyDescent="0.2">
      <c r="B44" s="86"/>
      <c r="C44" s="100" t="s">
        <v>40</v>
      </c>
      <c r="D44" s="67">
        <v>96193.68</v>
      </c>
      <c r="E44" s="90"/>
      <c r="F44" s="65">
        <v>57044.24</v>
      </c>
      <c r="G44" s="65">
        <v>39149.440000000002</v>
      </c>
      <c r="H44" s="90"/>
      <c r="I44" s="90"/>
      <c r="J44" s="90"/>
      <c r="K44" s="90"/>
      <c r="L44" s="90"/>
      <c r="M44" s="90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64">
        <f>F44+G44</f>
        <v>96193.68</v>
      </c>
      <c r="AT44" s="77">
        <f t="shared" ref="AT44:AT54" si="5">D44-AS44</f>
        <v>0</v>
      </c>
    </row>
    <row r="45" spans="2:52" s="1" customFormat="1" ht="12.75" x14ac:dyDescent="0.2">
      <c r="B45" s="236" t="s">
        <v>39</v>
      </c>
      <c r="C45" s="78" t="s">
        <v>24</v>
      </c>
      <c r="D45" s="85">
        <v>5917533.4900000002</v>
      </c>
      <c r="E45" s="84"/>
      <c r="F45" s="84"/>
      <c r="G45" s="84"/>
      <c r="H45" s="84"/>
      <c r="I45" s="84"/>
      <c r="J45" s="84"/>
      <c r="K45" s="84">
        <v>46497.440000000002</v>
      </c>
      <c r="L45" s="84">
        <v>172914.72</v>
      </c>
      <c r="M45" s="84">
        <v>171059.68</v>
      </c>
      <c r="N45" s="85">
        <v>163317.44</v>
      </c>
      <c r="O45" s="85">
        <v>172272.32</v>
      </c>
      <c r="P45" s="85">
        <v>172272.32</v>
      </c>
      <c r="Q45" s="85">
        <v>172272.32</v>
      </c>
      <c r="R45" s="85">
        <v>172272.32</v>
      </c>
      <c r="S45" s="85">
        <v>172272.32</v>
      </c>
      <c r="T45" s="85">
        <v>172272.32</v>
      </c>
      <c r="U45" s="85">
        <v>344544.68</v>
      </c>
      <c r="V45" s="85">
        <v>189228.66</v>
      </c>
      <c r="W45" s="85">
        <v>189228.66</v>
      </c>
      <c r="X45" s="85">
        <v>189228.66</v>
      </c>
      <c r="Y45" s="85">
        <v>189228.66</v>
      </c>
      <c r="Z45" s="85">
        <v>189228.66</v>
      </c>
      <c r="AA45" s="85">
        <v>189228.65999999997</v>
      </c>
      <c r="AB45" s="85">
        <v>189228.66</v>
      </c>
      <c r="AC45" s="85">
        <v>189228.66</v>
      </c>
      <c r="AD45" s="85">
        <v>189228.66</v>
      </c>
      <c r="AE45" s="85">
        <v>189228.66</v>
      </c>
      <c r="AF45" s="85">
        <v>189228.66</v>
      </c>
      <c r="AG45" s="85">
        <v>378187.33999999997</v>
      </c>
      <c r="AH45" s="85"/>
      <c r="AI45" s="85">
        <v>248543.5</v>
      </c>
      <c r="AJ45" s="85"/>
      <c r="AK45" s="85">
        <v>248543.5</v>
      </c>
      <c r="AL45" s="84">
        <v>248543.5</v>
      </c>
      <c r="AM45" s="84">
        <v>248543.5</v>
      </c>
      <c r="AN45" s="84">
        <v>248543.5</v>
      </c>
      <c r="AO45" s="84">
        <v>206298.5</v>
      </c>
      <c r="AP45" s="84">
        <v>76847.009999999995</v>
      </c>
      <c r="AQ45" s="84"/>
      <c r="AR45" s="84"/>
      <c r="AS45" s="83">
        <f>SUM(E45:AP45)</f>
        <v>5917533.4900000021</v>
      </c>
      <c r="AT45" s="77">
        <f t="shared" si="5"/>
        <v>0</v>
      </c>
      <c r="AY45" s="31"/>
      <c r="AZ45" s="31"/>
    </row>
    <row r="46" spans="2:52" s="1" customFormat="1" ht="12.75" x14ac:dyDescent="0.2">
      <c r="B46" s="236"/>
      <c r="C46" s="82" t="s">
        <v>29</v>
      </c>
      <c r="D46" s="81">
        <v>1460.8</v>
      </c>
      <c r="E46" s="80"/>
      <c r="F46" s="80"/>
      <c r="G46" s="80"/>
      <c r="H46" s="80"/>
      <c r="I46" s="80"/>
      <c r="J46" s="80"/>
      <c r="K46" s="80">
        <v>1460.8</v>
      </c>
      <c r="L46" s="80"/>
      <c r="M46" s="80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3">
        <f>SUM(E46:M46)</f>
        <v>1460.8</v>
      </c>
      <c r="AT46" s="105">
        <f t="shared" si="5"/>
        <v>0</v>
      </c>
      <c r="AY46" s="31"/>
      <c r="AZ46" s="31"/>
    </row>
    <row r="47" spans="2:52" s="1" customFormat="1" ht="25.5" x14ac:dyDescent="0.2">
      <c r="B47" s="236"/>
      <c r="C47" s="149" t="s">
        <v>86</v>
      </c>
      <c r="D47" s="81">
        <v>730.4</v>
      </c>
      <c r="E47" s="80"/>
      <c r="F47" s="80"/>
      <c r="G47" s="80"/>
      <c r="H47" s="80"/>
      <c r="I47" s="80"/>
      <c r="J47" s="80"/>
      <c r="K47" s="80">
        <v>730.4</v>
      </c>
      <c r="L47" s="80"/>
      <c r="M47" s="80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3">
        <f>SUM(E47:M47)</f>
        <v>730.4</v>
      </c>
      <c r="AT47" s="105">
        <f t="shared" si="5"/>
        <v>0</v>
      </c>
      <c r="AY47" s="31"/>
      <c r="AZ47" s="31"/>
    </row>
    <row r="48" spans="2:52" s="1" customFormat="1" ht="12.75" x14ac:dyDescent="0.2">
      <c r="B48" s="236"/>
      <c r="C48" s="82" t="s">
        <v>37</v>
      </c>
      <c r="D48" s="81">
        <v>123583.67999999999</v>
      </c>
      <c r="E48" s="80"/>
      <c r="F48" s="80"/>
      <c r="G48" s="80"/>
      <c r="H48" s="80"/>
      <c r="I48" s="80"/>
      <c r="J48" s="80"/>
      <c r="K48" s="80">
        <v>123583.67999999999</v>
      </c>
      <c r="L48" s="80"/>
      <c r="M48" s="80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3">
        <f>SUM(E48:M48)</f>
        <v>123583.67999999999</v>
      </c>
      <c r="AT48" s="105">
        <f t="shared" si="5"/>
        <v>0</v>
      </c>
      <c r="AY48" s="124"/>
      <c r="AZ48" s="13"/>
    </row>
    <row r="49" spans="2:52" s="1" customFormat="1" ht="25.5" x14ac:dyDescent="0.2">
      <c r="B49" s="236"/>
      <c r="C49" s="149" t="s">
        <v>56</v>
      </c>
      <c r="D49" s="81">
        <v>770839.61</v>
      </c>
      <c r="E49" s="80"/>
      <c r="F49" s="80"/>
      <c r="G49" s="80"/>
      <c r="H49" s="80"/>
      <c r="I49" s="80"/>
      <c r="J49" s="80"/>
      <c r="K49" s="80"/>
      <c r="L49" s="80"/>
      <c r="M49" s="80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>
        <v>171696.49</v>
      </c>
      <c r="AQ49" s="81">
        <v>248543.5</v>
      </c>
      <c r="AR49" s="81">
        <v>248543.5</v>
      </c>
      <c r="AS49" s="79">
        <f>SUM(AP49:AR49)</f>
        <v>668783.49</v>
      </c>
      <c r="AT49" s="105">
        <f t="shared" si="5"/>
        <v>102056.12</v>
      </c>
      <c r="AY49" s="104"/>
      <c r="AZ49" s="104"/>
    </row>
    <row r="50" spans="2:52" s="1" customFormat="1" ht="25.5" x14ac:dyDescent="0.2">
      <c r="B50" s="146"/>
      <c r="C50" s="169" t="s">
        <v>73</v>
      </c>
      <c r="D50" s="81">
        <v>1895767.75</v>
      </c>
      <c r="E50" s="80"/>
      <c r="F50" s="80"/>
      <c r="G50" s="80"/>
      <c r="H50" s="80"/>
      <c r="I50" s="80"/>
      <c r="J50" s="80"/>
      <c r="K50" s="80"/>
      <c r="L50" s="80"/>
      <c r="M50" s="80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79">
        <f>SUM(E50:O50)</f>
        <v>0</v>
      </c>
      <c r="AT50" s="105">
        <f t="shared" si="5"/>
        <v>1895767.75</v>
      </c>
      <c r="AY50" s="104"/>
      <c r="AZ50" s="104"/>
    </row>
    <row r="51" spans="2:52" s="1" customFormat="1" ht="25.5" x14ac:dyDescent="0.2">
      <c r="B51" s="153"/>
      <c r="C51" s="169" t="s">
        <v>104</v>
      </c>
      <c r="D51" s="81">
        <v>324421.26000000007</v>
      </c>
      <c r="E51" s="80"/>
      <c r="F51" s="80"/>
      <c r="G51" s="80"/>
      <c r="H51" s="80"/>
      <c r="I51" s="80"/>
      <c r="J51" s="80"/>
      <c r="K51" s="80"/>
      <c r="L51" s="80"/>
      <c r="M51" s="80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79">
        <f>SUM(AA51:AC51)</f>
        <v>0</v>
      </c>
      <c r="AT51" s="105">
        <f t="shared" si="5"/>
        <v>324421.26000000007</v>
      </c>
      <c r="AY51" s="104"/>
      <c r="AZ51" s="104"/>
    </row>
    <row r="52" spans="2:52" s="1" customFormat="1" ht="12.75" x14ac:dyDescent="0.2">
      <c r="B52" s="191"/>
      <c r="C52" s="82" t="s">
        <v>105</v>
      </c>
      <c r="D52" s="81">
        <v>1007541.4200000002</v>
      </c>
      <c r="E52" s="80"/>
      <c r="F52" s="80"/>
      <c r="G52" s="80"/>
      <c r="H52" s="80"/>
      <c r="I52" s="80"/>
      <c r="J52" s="80"/>
      <c r="K52" s="80"/>
      <c r="L52" s="80"/>
      <c r="M52" s="80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79">
        <f>SUM(E52:AL52)</f>
        <v>0</v>
      </c>
      <c r="AT52" s="105">
        <f t="shared" si="5"/>
        <v>1007541.4200000002</v>
      </c>
      <c r="AY52" s="104"/>
      <c r="AZ52" s="104"/>
    </row>
    <row r="53" spans="2:52" s="1" customFormat="1" ht="12.75" x14ac:dyDescent="0.2">
      <c r="B53" s="208"/>
      <c r="C53" s="82" t="s">
        <v>98</v>
      </c>
      <c r="D53" s="81">
        <v>42245</v>
      </c>
      <c r="E53" s="80"/>
      <c r="F53" s="80"/>
      <c r="G53" s="80"/>
      <c r="H53" s="80"/>
      <c r="I53" s="80"/>
      <c r="J53" s="80"/>
      <c r="K53" s="80"/>
      <c r="L53" s="80"/>
      <c r="M53" s="80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>
        <v>42245</v>
      </c>
      <c r="AP53" s="81"/>
      <c r="AQ53" s="81"/>
      <c r="AR53" s="81"/>
      <c r="AS53" s="79">
        <f>SUM(E53:AO53)</f>
        <v>42245</v>
      </c>
      <c r="AT53" s="105">
        <f t="shared" si="5"/>
        <v>0</v>
      </c>
      <c r="AY53" s="104"/>
      <c r="AZ53" s="104"/>
    </row>
    <row r="54" spans="2:52" s="1" customFormat="1" ht="13.5" thickBot="1" x14ac:dyDescent="0.25">
      <c r="B54" s="216"/>
      <c r="C54" s="128" t="s">
        <v>107</v>
      </c>
      <c r="D54" s="61">
        <v>688559.33</v>
      </c>
      <c r="E54" s="60"/>
      <c r="F54" s="60"/>
      <c r="G54" s="60"/>
      <c r="H54" s="60"/>
      <c r="I54" s="60"/>
      <c r="J54" s="60"/>
      <c r="K54" s="60"/>
      <c r="L54" s="60"/>
      <c r="M54" s="60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50">
        <f>SUM(AP54)</f>
        <v>0</v>
      </c>
      <c r="AT54" s="32">
        <f t="shared" si="5"/>
        <v>688559.33</v>
      </c>
      <c r="AY54" s="104"/>
      <c r="AZ54" s="104"/>
    </row>
    <row r="55" spans="2:52" s="1" customFormat="1" ht="13.5" thickBot="1" x14ac:dyDescent="0.25">
      <c r="B55" s="59"/>
      <c r="C55" s="58" t="s">
        <v>26</v>
      </c>
      <c r="D55" s="50">
        <f>SUM(D44:D54)</f>
        <v>10868876.42</v>
      </c>
      <c r="E55" s="51">
        <f>SUM(E45:E49)</f>
        <v>0</v>
      </c>
      <c r="F55" s="108">
        <f>SUM(F44:F49)</f>
        <v>57044.24</v>
      </c>
      <c r="G55" s="108">
        <f>SUM(G44:G49)</f>
        <v>39149.440000000002</v>
      </c>
      <c r="H55" s="51">
        <f>SUM(H45:H49)</f>
        <v>0</v>
      </c>
      <c r="I55" s="51">
        <f>SUM(I32:I49)</f>
        <v>0</v>
      </c>
      <c r="J55" s="51">
        <f>SUM(J45:J49)</f>
        <v>0</v>
      </c>
      <c r="K55" s="96">
        <f>SUM(K45:K49)</f>
        <v>172272.32</v>
      </c>
      <c r="L55" s="96">
        <f>SUM(L45:L49)</f>
        <v>172914.72</v>
      </c>
      <c r="M55" s="95">
        <f>SUM(M45:M49)</f>
        <v>171059.68</v>
      </c>
      <c r="N55" s="94">
        <f>SUM(N45:N49)</f>
        <v>163317.44</v>
      </c>
      <c r="O55" s="94">
        <f t="shared" ref="O55:V55" si="6">SUM(O44:O49)</f>
        <v>172272.32</v>
      </c>
      <c r="P55" s="107">
        <f t="shared" si="6"/>
        <v>172272.32</v>
      </c>
      <c r="Q55" s="106">
        <f t="shared" si="6"/>
        <v>172272.32</v>
      </c>
      <c r="R55" s="51">
        <f t="shared" si="6"/>
        <v>172272.32</v>
      </c>
      <c r="S55" s="51">
        <f t="shared" si="6"/>
        <v>172272.32</v>
      </c>
      <c r="T55" s="51">
        <f t="shared" si="6"/>
        <v>172272.32</v>
      </c>
      <c r="U55" s="51">
        <f t="shared" si="6"/>
        <v>344544.68</v>
      </c>
      <c r="V55" s="51">
        <f t="shared" si="6"/>
        <v>189228.66</v>
      </c>
      <c r="W55" s="51">
        <f>SUM(W45:W49)</f>
        <v>189228.66</v>
      </c>
      <c r="X55" s="51">
        <f>SUM(X44:X49)</f>
        <v>189228.66</v>
      </c>
      <c r="Y55" s="51">
        <f>SUM(Y44:Y49)</f>
        <v>189228.66</v>
      </c>
      <c r="Z55" s="51">
        <f>SUM(Z44:Z49)</f>
        <v>189228.66</v>
      </c>
      <c r="AA55" s="51">
        <f>SUM(AA44:AA50)</f>
        <v>189228.65999999997</v>
      </c>
      <c r="AB55" s="51">
        <f>SUM(AB44:AB50)</f>
        <v>189228.66</v>
      </c>
      <c r="AC55" s="51">
        <f>SUM(AC44:AC50)</f>
        <v>189228.66</v>
      </c>
      <c r="AD55" s="167">
        <f>SUM(AD45:AD51)</f>
        <v>189228.66</v>
      </c>
      <c r="AE55" s="51">
        <f>SUM(AE44:AE51)</f>
        <v>189228.66</v>
      </c>
      <c r="AF55" s="176">
        <f>SUM(AF44:AF51)</f>
        <v>189228.66</v>
      </c>
      <c r="AG55" s="179">
        <f>SUM(AG44:AG51)</f>
        <v>378187.33999999997</v>
      </c>
      <c r="AH55" s="51"/>
      <c r="AI55" s="185">
        <f>SUM(AI45:AI51)</f>
        <v>248543.5</v>
      </c>
      <c r="AJ55" s="51"/>
      <c r="AK55" s="188">
        <f>SUM(AK45:AK51)</f>
        <v>248543.5</v>
      </c>
      <c r="AL55" s="51">
        <f>SUM(AL45:AL52)</f>
        <v>248543.5</v>
      </c>
      <c r="AM55" s="51">
        <f>SUM(AM44:AM52)</f>
        <v>248543.5</v>
      </c>
      <c r="AN55" s="51">
        <f>SUM(AN44:AN52)</f>
        <v>248543.5</v>
      </c>
      <c r="AO55" s="51">
        <f>SUM(AO44:AO53)</f>
        <v>248543.5</v>
      </c>
      <c r="AP55" s="51">
        <f>SUM(AP44:AP53)</f>
        <v>248543.5</v>
      </c>
      <c r="AQ55" s="51">
        <f>SUM(AQ44:AQ54)</f>
        <v>248543.5</v>
      </c>
      <c r="AR55" s="51">
        <f>SUM(AR44:AR54)</f>
        <v>248543.5</v>
      </c>
      <c r="AS55" s="50">
        <f>SUM(AS44:AS54)</f>
        <v>6850530.5400000019</v>
      </c>
      <c r="AT55" s="93">
        <f>SUM(AT44:AT54)</f>
        <v>4018345.8800000008</v>
      </c>
      <c r="AV55" s="2"/>
      <c r="AY55" s="31"/>
      <c r="AZ55" s="31"/>
    </row>
    <row r="56" spans="2:52" s="1" customFormat="1" ht="8.25" customHeight="1" thickBot="1" x14ac:dyDescent="0.25">
      <c r="B56" s="59"/>
      <c r="C56" s="53"/>
      <c r="D56" s="34"/>
      <c r="E56" s="33"/>
      <c r="F56" s="33"/>
      <c r="G56" s="33"/>
      <c r="H56" s="33"/>
      <c r="I56" s="33"/>
      <c r="J56" s="33"/>
      <c r="K56" s="33"/>
      <c r="L56" s="33"/>
      <c r="M56" s="33"/>
      <c r="N56" s="34"/>
      <c r="O56" s="34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4"/>
      <c r="AT56" s="70"/>
      <c r="AY56" s="31"/>
      <c r="AZ56" s="31"/>
    </row>
    <row r="57" spans="2:52" s="1" customFormat="1" ht="12.75" x14ac:dyDescent="0.2">
      <c r="B57" s="237" t="s">
        <v>38</v>
      </c>
      <c r="C57" s="78" t="s">
        <v>24</v>
      </c>
      <c r="D57" s="85">
        <v>253013.41</v>
      </c>
      <c r="E57" s="84"/>
      <c r="F57" s="84"/>
      <c r="G57" s="84"/>
      <c r="H57" s="84">
        <v>253013.41</v>
      </c>
      <c r="I57" s="84"/>
      <c r="J57" s="84"/>
      <c r="K57" s="84"/>
      <c r="L57" s="84"/>
      <c r="M57" s="84"/>
      <c r="N57" s="85"/>
      <c r="O57" s="85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3">
        <f>SUM(E57:M57)</f>
        <v>253013.41</v>
      </c>
      <c r="AT57" s="77">
        <f t="shared" ref="AT57:AT63" si="7">D57-AS57</f>
        <v>0</v>
      </c>
      <c r="AY57" s="31"/>
      <c r="AZ57" s="31"/>
    </row>
    <row r="58" spans="2:52" s="1" customFormat="1" ht="12.75" x14ac:dyDescent="0.2">
      <c r="B58" s="236"/>
      <c r="C58" s="82" t="s">
        <v>37</v>
      </c>
      <c r="D58" s="81">
        <v>730.4</v>
      </c>
      <c r="E58" s="80"/>
      <c r="F58" s="80"/>
      <c r="G58" s="80"/>
      <c r="H58" s="80"/>
      <c r="I58" s="80"/>
      <c r="J58" s="80"/>
      <c r="K58" s="80">
        <v>730.4</v>
      </c>
      <c r="L58" s="80"/>
      <c r="M58" s="80"/>
      <c r="N58" s="85"/>
      <c r="O58" s="85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3">
        <f>SUM(E58:M58)</f>
        <v>730.4</v>
      </c>
      <c r="AT58" s="105">
        <f t="shared" si="7"/>
        <v>0</v>
      </c>
      <c r="AY58" s="31"/>
      <c r="AZ58" s="31"/>
    </row>
    <row r="59" spans="2:52" s="1" customFormat="1" ht="12.75" x14ac:dyDescent="0.2">
      <c r="B59" s="236"/>
      <c r="C59" s="82" t="s">
        <v>36</v>
      </c>
      <c r="D59" s="81">
        <v>13847.2</v>
      </c>
      <c r="E59" s="80"/>
      <c r="F59" s="80"/>
      <c r="G59" s="80"/>
      <c r="H59" s="80"/>
      <c r="I59" s="80"/>
      <c r="J59" s="80"/>
      <c r="K59" s="80"/>
      <c r="L59" s="80"/>
      <c r="M59" s="80">
        <v>13847.2</v>
      </c>
      <c r="N59" s="81"/>
      <c r="O59" s="81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79">
        <f>SUM(E59:M59)</f>
        <v>13847.2</v>
      </c>
      <c r="AT59" s="105">
        <f t="shared" si="7"/>
        <v>0</v>
      </c>
    </row>
    <row r="60" spans="2:52" s="1" customFormat="1" ht="12.75" x14ac:dyDescent="0.2">
      <c r="B60" s="132"/>
      <c r="C60" s="82" t="s">
        <v>61</v>
      </c>
      <c r="D60" s="81">
        <v>513858.09</v>
      </c>
      <c r="E60" s="80"/>
      <c r="F60" s="80"/>
      <c r="G60" s="80"/>
      <c r="H60" s="80"/>
      <c r="I60" s="80"/>
      <c r="J60" s="80"/>
      <c r="K60" s="80"/>
      <c r="L60" s="80"/>
      <c r="M60" s="80"/>
      <c r="N60" s="81"/>
      <c r="O60" s="81"/>
      <c r="P60" s="80"/>
      <c r="Q60" s="80"/>
      <c r="R60" s="80"/>
      <c r="S60" s="80"/>
      <c r="T60" s="80"/>
      <c r="U60" s="80"/>
      <c r="V60" s="80"/>
      <c r="W60" s="80">
        <v>185000</v>
      </c>
      <c r="X60" s="80">
        <v>185000</v>
      </c>
      <c r="Y60" s="80">
        <v>143858.09</v>
      </c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79">
        <f>SUM(W60+X60+Y60)</f>
        <v>513858.08999999997</v>
      </c>
      <c r="AT60" s="105">
        <f t="shared" si="7"/>
        <v>0</v>
      </c>
    </row>
    <row r="61" spans="2:52" s="1" customFormat="1" ht="12.75" x14ac:dyDescent="0.2">
      <c r="B61" s="153"/>
      <c r="C61" s="82" t="s">
        <v>68</v>
      </c>
      <c r="D61" s="81">
        <v>17527.61</v>
      </c>
      <c r="E61" s="80"/>
      <c r="F61" s="80"/>
      <c r="G61" s="80"/>
      <c r="H61" s="80"/>
      <c r="I61" s="80"/>
      <c r="J61" s="80"/>
      <c r="K61" s="80"/>
      <c r="L61" s="80"/>
      <c r="M61" s="80"/>
      <c r="N61" s="81"/>
      <c r="O61" s="81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>
        <v>17527.61</v>
      </c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79">
        <f>SUM(Z61:AD61)</f>
        <v>17527.61</v>
      </c>
      <c r="AT61" s="105">
        <f t="shared" si="7"/>
        <v>0</v>
      </c>
    </row>
    <row r="62" spans="2:52" s="1" customFormat="1" ht="12.75" x14ac:dyDescent="0.2">
      <c r="B62" s="191"/>
      <c r="C62" s="82" t="s">
        <v>83</v>
      </c>
      <c r="D62" s="81">
        <v>475064.94999999995</v>
      </c>
      <c r="E62" s="80"/>
      <c r="F62" s="80"/>
      <c r="G62" s="80"/>
      <c r="H62" s="80"/>
      <c r="I62" s="80"/>
      <c r="J62" s="80"/>
      <c r="K62" s="80"/>
      <c r="L62" s="80"/>
      <c r="M62" s="80"/>
      <c r="N62" s="81"/>
      <c r="O62" s="81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>
        <v>200000</v>
      </c>
      <c r="AN62" s="80">
        <v>200000</v>
      </c>
      <c r="AO62" s="80">
        <v>75064.95</v>
      </c>
      <c r="AP62" s="80"/>
      <c r="AQ62" s="80"/>
      <c r="AR62" s="80"/>
      <c r="AS62" s="79">
        <f>SUM(E62:AO62)</f>
        <v>475064.95</v>
      </c>
      <c r="AT62" s="105">
        <f t="shared" si="7"/>
        <v>0</v>
      </c>
    </row>
    <row r="63" spans="2:52" s="1" customFormat="1" ht="13.5" thickBot="1" x14ac:dyDescent="0.25">
      <c r="B63" s="216"/>
      <c r="C63" s="128" t="s">
        <v>103</v>
      </c>
      <c r="D63" s="61">
        <v>710583.98</v>
      </c>
      <c r="E63" s="60"/>
      <c r="F63" s="60"/>
      <c r="G63" s="60"/>
      <c r="H63" s="60"/>
      <c r="I63" s="60"/>
      <c r="J63" s="60"/>
      <c r="K63" s="60"/>
      <c r="L63" s="60"/>
      <c r="M63" s="60"/>
      <c r="N63" s="61"/>
      <c r="O63" s="61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>
        <v>200000</v>
      </c>
      <c r="AR63" s="60">
        <v>200000</v>
      </c>
      <c r="AS63" s="50">
        <f>SUM(AQ63:AR63)</f>
        <v>400000</v>
      </c>
      <c r="AT63" s="32">
        <f t="shared" si="7"/>
        <v>310583.98</v>
      </c>
    </row>
    <row r="64" spans="2:52" s="1" customFormat="1" ht="13.5" thickBot="1" x14ac:dyDescent="0.25">
      <c r="B64" s="59"/>
      <c r="C64" s="58" t="s">
        <v>26</v>
      </c>
      <c r="D64" s="50">
        <f>SUM(D57:D63)</f>
        <v>1984625.6400000001</v>
      </c>
      <c r="E64" s="51">
        <f>SUM(E57:E59)</f>
        <v>0</v>
      </c>
      <c r="F64" s="51">
        <f>SUM(F57:F59)</f>
        <v>0</v>
      </c>
      <c r="G64" s="51"/>
      <c r="H64" s="57">
        <f>SUM(H57:H59)</f>
        <v>253013.41</v>
      </c>
      <c r="I64" s="51">
        <f>SUM(I56:I59)</f>
        <v>0</v>
      </c>
      <c r="J64" s="51">
        <f>SUM(J57:J59)</f>
        <v>0</v>
      </c>
      <c r="K64" s="97">
        <f>SUM(K57:K59)</f>
        <v>730.4</v>
      </c>
      <c r="L64" s="51"/>
      <c r="M64" s="95">
        <f>SUM(M59)</f>
        <v>13847.2</v>
      </c>
      <c r="N64" s="50"/>
      <c r="O64" s="50"/>
      <c r="P64" s="51"/>
      <c r="Q64" s="51"/>
      <c r="R64" s="51"/>
      <c r="S64" s="51"/>
      <c r="T64" s="51"/>
      <c r="U64" s="51"/>
      <c r="V64" s="51"/>
      <c r="W64" s="51">
        <f>SUM(W60)</f>
        <v>185000</v>
      </c>
      <c r="X64" s="51">
        <f>SUM(X60)</f>
        <v>185000</v>
      </c>
      <c r="Y64" s="51">
        <f>SUM(Y57:Y60)</f>
        <v>143858.09</v>
      </c>
      <c r="Z64" s="51">
        <f>SUM(Z57:Z60)</f>
        <v>0</v>
      </c>
      <c r="AA64" s="51"/>
      <c r="AB64" s="51"/>
      <c r="AC64" s="51"/>
      <c r="AD64" s="167">
        <f>SUM(AD61)</f>
        <v>17527.61</v>
      </c>
      <c r="AE64" s="51"/>
      <c r="AF64" s="51"/>
      <c r="AG64" s="51"/>
      <c r="AH64" s="51"/>
      <c r="AI64" s="51"/>
      <c r="AJ64" s="51"/>
      <c r="AK64" s="51"/>
      <c r="AL64" s="51"/>
      <c r="AM64" s="51">
        <f>SUM(AM57:AM62)</f>
        <v>200000</v>
      </c>
      <c r="AN64" s="51">
        <f>SUM(AN62)</f>
        <v>200000</v>
      </c>
      <c r="AO64" s="51">
        <f>SUM(AO62)</f>
        <v>75064.95</v>
      </c>
      <c r="AP64" s="51"/>
      <c r="AQ64" s="51">
        <f>SUM(AQ63)</f>
        <v>200000</v>
      </c>
      <c r="AR64" s="51">
        <f>SUM(AR57:AR63)</f>
        <v>200000</v>
      </c>
      <c r="AS64" s="50">
        <f>SUM(AS57:AS63)</f>
        <v>1674041.66</v>
      </c>
      <c r="AT64" s="93">
        <f>SUM(AT57:AT63)</f>
        <v>310583.98</v>
      </c>
      <c r="AV64" s="2"/>
    </row>
    <row r="65" spans="2:48" s="1" customFormat="1" ht="8.25" customHeight="1" thickBot="1" x14ac:dyDescent="0.25">
      <c r="B65" s="59"/>
      <c r="C65" s="53"/>
      <c r="D65" s="34"/>
      <c r="E65" s="33"/>
      <c r="F65" s="33"/>
      <c r="G65" s="33"/>
      <c r="H65" s="33"/>
      <c r="I65" s="33"/>
      <c r="J65" s="33"/>
      <c r="K65" s="33"/>
      <c r="L65" s="33"/>
      <c r="M65" s="33"/>
      <c r="N65" s="34"/>
      <c r="O65" s="34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4"/>
      <c r="AT65" s="70"/>
    </row>
    <row r="66" spans="2:48" s="1" customFormat="1" ht="12.75" x14ac:dyDescent="0.2">
      <c r="B66" s="237" t="s">
        <v>35</v>
      </c>
      <c r="C66" s="100" t="s">
        <v>24</v>
      </c>
      <c r="D66" s="67">
        <v>60622.399999999994</v>
      </c>
      <c r="E66" s="65"/>
      <c r="F66" s="65"/>
      <c r="G66" s="65"/>
      <c r="H66" s="65">
        <v>60622.400000000001</v>
      </c>
      <c r="I66" s="65"/>
      <c r="J66" s="65"/>
      <c r="K66" s="65"/>
      <c r="L66" s="65"/>
      <c r="M66" s="65"/>
      <c r="N66" s="67"/>
      <c r="O66" s="67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4">
        <f>H66</f>
        <v>60622.400000000001</v>
      </c>
      <c r="AT66" s="138">
        <f>D66-H66</f>
        <v>0</v>
      </c>
    </row>
    <row r="67" spans="2:48" s="1" customFormat="1" ht="12.75" x14ac:dyDescent="0.2">
      <c r="B67" s="240"/>
      <c r="C67" s="126" t="s">
        <v>34</v>
      </c>
      <c r="D67" s="81">
        <v>5112.8</v>
      </c>
      <c r="E67" s="80"/>
      <c r="F67" s="80"/>
      <c r="G67" s="80"/>
      <c r="H67" s="80"/>
      <c r="I67" s="80"/>
      <c r="J67" s="80"/>
      <c r="K67" s="80"/>
      <c r="L67" s="80"/>
      <c r="M67" s="80"/>
      <c r="N67" s="81"/>
      <c r="O67" s="80">
        <v>5112.8</v>
      </c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79">
        <f>SUM(E67:O67)</f>
        <v>5112.8</v>
      </c>
      <c r="AT67" s="139">
        <v>2</v>
      </c>
    </row>
    <row r="68" spans="2:48" s="1" customFormat="1" ht="12.75" x14ac:dyDescent="0.2">
      <c r="B68" s="236"/>
      <c r="C68" s="82" t="s">
        <v>58</v>
      </c>
      <c r="D68" s="81">
        <v>349896.14999999997</v>
      </c>
      <c r="E68" s="80"/>
      <c r="F68" s="80"/>
      <c r="G68" s="80"/>
      <c r="H68" s="80"/>
      <c r="I68" s="80"/>
      <c r="J68" s="80"/>
      <c r="K68" s="80"/>
      <c r="L68" s="80"/>
      <c r="M68" s="80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>
        <v>349896.15</v>
      </c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79">
        <f>SUM(E68:X68)</f>
        <v>349896.15</v>
      </c>
      <c r="AT68" s="219">
        <v>1</v>
      </c>
    </row>
    <row r="69" spans="2:48" s="1" customFormat="1" ht="12.75" x14ac:dyDescent="0.2">
      <c r="B69" s="236"/>
      <c r="C69" s="82" t="s">
        <v>68</v>
      </c>
      <c r="D69" s="81">
        <v>155154.99999999997</v>
      </c>
      <c r="E69" s="80"/>
      <c r="F69" s="80"/>
      <c r="G69" s="80"/>
      <c r="H69" s="80"/>
      <c r="I69" s="80"/>
      <c r="J69" s="80"/>
      <c r="K69" s="80"/>
      <c r="L69" s="80"/>
      <c r="M69" s="80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>
        <v>155155</v>
      </c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79">
        <f>SUM(AA69:AF69)</f>
        <v>155155</v>
      </c>
      <c r="AT69" s="213">
        <v>5</v>
      </c>
    </row>
    <row r="70" spans="2:48" s="1" customFormat="1" ht="12.75" x14ac:dyDescent="0.2">
      <c r="B70" s="236"/>
      <c r="C70" s="82" t="s">
        <v>99</v>
      </c>
      <c r="D70" s="81">
        <v>34000.019999999997</v>
      </c>
      <c r="E70" s="80"/>
      <c r="F70" s="80"/>
      <c r="G70" s="80"/>
      <c r="H70" s="80"/>
      <c r="I70" s="80"/>
      <c r="J70" s="80"/>
      <c r="K70" s="80"/>
      <c r="L70" s="80"/>
      <c r="M70" s="80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>
        <v>34000.019999999997</v>
      </c>
      <c r="AR70" s="80"/>
      <c r="AS70" s="79">
        <f>SUM(AQ70)</f>
        <v>34000.019999999997</v>
      </c>
      <c r="AT70" s="215">
        <f>D70-AS70</f>
        <v>0</v>
      </c>
    </row>
    <row r="71" spans="2:48" s="1" customFormat="1" ht="12.75" x14ac:dyDescent="0.2">
      <c r="B71" s="236"/>
      <c r="C71" s="82" t="s">
        <v>106</v>
      </c>
      <c r="D71" s="81">
        <v>57803.43</v>
      </c>
      <c r="E71" s="80"/>
      <c r="F71" s="80"/>
      <c r="G71" s="80"/>
      <c r="H71" s="80"/>
      <c r="I71" s="80"/>
      <c r="J71" s="80"/>
      <c r="K71" s="80"/>
      <c r="L71" s="80"/>
      <c r="M71" s="80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79">
        <f>AP71</f>
        <v>0</v>
      </c>
      <c r="AT71" s="215">
        <f>D71-AS71</f>
        <v>57803.43</v>
      </c>
    </row>
    <row r="72" spans="2:48" s="1" customFormat="1" ht="13.5" thickBot="1" x14ac:dyDescent="0.25">
      <c r="B72" s="236"/>
      <c r="C72" s="128" t="s">
        <v>103</v>
      </c>
      <c r="D72" s="61">
        <v>1174579.83</v>
      </c>
      <c r="E72" s="60"/>
      <c r="F72" s="60"/>
      <c r="G72" s="60"/>
      <c r="H72" s="60"/>
      <c r="I72" s="60"/>
      <c r="J72" s="60"/>
      <c r="K72" s="60"/>
      <c r="L72" s="60"/>
      <c r="M72" s="60"/>
      <c r="N72" s="61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>
        <v>54142.27</v>
      </c>
      <c r="AR72" s="60">
        <v>88142.29</v>
      </c>
      <c r="AS72" s="50">
        <f>SUM(AQ72:AR72)</f>
        <v>142284.56</v>
      </c>
      <c r="AT72" s="214">
        <f>D72-AS72</f>
        <v>1032295.27</v>
      </c>
    </row>
    <row r="73" spans="2:48" s="1" customFormat="1" ht="13.5" thickBot="1" x14ac:dyDescent="0.25">
      <c r="B73" s="241"/>
      <c r="C73" s="58" t="s">
        <v>26</v>
      </c>
      <c r="D73" s="50">
        <f>SUM(D66:D72)</f>
        <v>1837169.6300000001</v>
      </c>
      <c r="E73" s="51"/>
      <c r="F73" s="51"/>
      <c r="G73" s="51"/>
      <c r="H73" s="96">
        <f>SUM(H66:H67)</f>
        <v>60622.400000000001</v>
      </c>
      <c r="I73" s="51"/>
      <c r="J73" s="51"/>
      <c r="K73" s="51"/>
      <c r="L73" s="51"/>
      <c r="M73" s="51"/>
      <c r="N73" s="50"/>
      <c r="O73" s="55">
        <f>SUM(O66:O67)</f>
        <v>5112.8</v>
      </c>
      <c r="P73" s="51"/>
      <c r="Q73" s="51"/>
      <c r="R73" s="51"/>
      <c r="S73" s="51"/>
      <c r="T73" s="51"/>
      <c r="U73" s="51"/>
      <c r="V73" s="51"/>
      <c r="W73" s="51"/>
      <c r="X73" s="51">
        <f>SUM(X68)</f>
        <v>349896.15</v>
      </c>
      <c r="Y73" s="51"/>
      <c r="Z73" s="51"/>
      <c r="AA73" s="51"/>
      <c r="AB73" s="51"/>
      <c r="AC73" s="51"/>
      <c r="AD73" s="51"/>
      <c r="AE73" s="51"/>
      <c r="AF73" s="51">
        <f>SUM(AF69)</f>
        <v>155155</v>
      </c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>
        <f>SUM(AQ66:AQ72)</f>
        <v>88142.29</v>
      </c>
      <c r="AR73" s="51">
        <f>SUM(AR66:AR72)</f>
        <v>88142.29</v>
      </c>
      <c r="AS73" s="50">
        <f>SUM(AS66:AS72)</f>
        <v>747070.93000000017</v>
      </c>
      <c r="AT73" s="93">
        <f>SUM(AT70:AT72)</f>
        <v>1090098.7</v>
      </c>
      <c r="AV73" s="2"/>
    </row>
    <row r="74" spans="2:48" s="1" customFormat="1" ht="8.25" customHeight="1" thickBot="1" x14ac:dyDescent="0.25">
      <c r="B74" s="63"/>
      <c r="C74" s="102"/>
      <c r="D74" s="29"/>
      <c r="E74" s="9"/>
      <c r="F74" s="9"/>
      <c r="G74" s="9"/>
      <c r="H74" s="9"/>
      <c r="I74" s="9"/>
      <c r="J74" s="9"/>
      <c r="K74" s="9"/>
      <c r="L74" s="9"/>
      <c r="M74" s="9"/>
      <c r="N74" s="29"/>
      <c r="O74" s="2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29"/>
      <c r="AT74" s="101"/>
      <c r="AV74" s="2"/>
    </row>
    <row r="75" spans="2:48" s="1" customFormat="1" ht="12.75" x14ac:dyDescent="0.2">
      <c r="B75" s="86"/>
      <c r="C75" s="100" t="s">
        <v>24</v>
      </c>
      <c r="D75" s="67">
        <v>496596.21</v>
      </c>
      <c r="E75" s="65"/>
      <c r="F75" s="65"/>
      <c r="G75" s="65"/>
      <c r="H75" s="65"/>
      <c r="I75" s="65"/>
      <c r="J75" s="65">
        <v>220000</v>
      </c>
      <c r="K75" s="65">
        <v>220000</v>
      </c>
      <c r="L75" s="65">
        <v>56596.21</v>
      </c>
      <c r="M75" s="65"/>
      <c r="N75" s="67"/>
      <c r="O75" s="67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4">
        <f>SUM(E75:N75)</f>
        <v>496596.21</v>
      </c>
      <c r="AT75" s="88">
        <f t="shared" ref="AT75:AT80" si="8">D75-AS75</f>
        <v>0</v>
      </c>
    </row>
    <row r="76" spans="2:48" s="1" customFormat="1" ht="12.75" x14ac:dyDescent="0.2">
      <c r="B76" s="63" t="s">
        <v>33</v>
      </c>
      <c r="C76" s="82" t="s">
        <v>32</v>
      </c>
      <c r="D76" s="81">
        <v>190608.37</v>
      </c>
      <c r="E76" s="80"/>
      <c r="F76" s="80"/>
      <c r="G76" s="80"/>
      <c r="H76" s="80"/>
      <c r="I76" s="80"/>
      <c r="J76" s="80"/>
      <c r="K76" s="80"/>
      <c r="L76" s="80"/>
      <c r="M76" s="80">
        <v>127917.5</v>
      </c>
      <c r="N76" s="81">
        <v>62690.87</v>
      </c>
      <c r="O76" s="81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79">
        <f>SUM(E76:N76)</f>
        <v>190608.37</v>
      </c>
      <c r="AT76" s="122">
        <f t="shared" si="8"/>
        <v>0</v>
      </c>
    </row>
    <row r="77" spans="2:48" s="1" customFormat="1" ht="12.75" x14ac:dyDescent="0.2">
      <c r="B77" s="125"/>
      <c r="C77" s="82" t="s">
        <v>67</v>
      </c>
      <c r="D77" s="81">
        <v>348153.21</v>
      </c>
      <c r="E77" s="80"/>
      <c r="F77" s="80"/>
      <c r="G77" s="80"/>
      <c r="H77" s="80"/>
      <c r="I77" s="80"/>
      <c r="J77" s="80"/>
      <c r="K77" s="80"/>
      <c r="L77" s="80"/>
      <c r="M77" s="80"/>
      <c r="N77" s="81"/>
      <c r="O77" s="81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>
        <v>127233.29</v>
      </c>
      <c r="AC77" s="80">
        <v>100000.00000000001</v>
      </c>
      <c r="AD77" s="80">
        <v>100000</v>
      </c>
      <c r="AE77" s="80">
        <v>20919.919999999998</v>
      </c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79">
        <f>SUM(E77:AE77)</f>
        <v>348153.21</v>
      </c>
      <c r="AT77" s="122">
        <f t="shared" si="8"/>
        <v>0</v>
      </c>
    </row>
    <row r="78" spans="2:48" s="1" customFormat="1" ht="12.75" x14ac:dyDescent="0.2">
      <c r="B78" s="153"/>
      <c r="C78" s="82" t="s">
        <v>68</v>
      </c>
      <c r="D78" s="81">
        <v>129766</v>
      </c>
      <c r="E78" s="80"/>
      <c r="F78" s="80"/>
      <c r="G78" s="80"/>
      <c r="H78" s="80"/>
      <c r="I78" s="80"/>
      <c r="J78" s="80"/>
      <c r="K78" s="80"/>
      <c r="L78" s="80"/>
      <c r="M78" s="80"/>
      <c r="N78" s="81"/>
      <c r="O78" s="81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>
        <v>112275.22</v>
      </c>
      <c r="AG78" s="80">
        <v>17490.78</v>
      </c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79">
        <f>SUM(AF78:AG78)</f>
        <v>129766</v>
      </c>
      <c r="AT78" s="122">
        <f t="shared" si="8"/>
        <v>0</v>
      </c>
    </row>
    <row r="79" spans="2:48" s="1" customFormat="1" ht="12.75" x14ac:dyDescent="0.2">
      <c r="B79" s="191"/>
      <c r="C79" s="82" t="s">
        <v>84</v>
      </c>
      <c r="D79" s="81">
        <v>122669.06</v>
      </c>
      <c r="E79" s="80"/>
      <c r="F79" s="80"/>
      <c r="G79" s="80"/>
      <c r="H79" s="80"/>
      <c r="I79" s="80"/>
      <c r="J79" s="80"/>
      <c r="K79" s="80"/>
      <c r="L79" s="80"/>
      <c r="M79" s="80"/>
      <c r="N79" s="81"/>
      <c r="O79" s="81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>
        <v>100000</v>
      </c>
      <c r="AO79" s="80">
        <v>22669.06</v>
      </c>
      <c r="AP79" s="80"/>
      <c r="AQ79" s="80"/>
      <c r="AR79" s="80"/>
      <c r="AS79" s="79">
        <f>SUM(E79:AO79)</f>
        <v>122669.06</v>
      </c>
      <c r="AT79" s="122">
        <f t="shared" si="8"/>
        <v>0</v>
      </c>
    </row>
    <row r="80" spans="2:48" s="1" customFormat="1" ht="13.5" thickBot="1" x14ac:dyDescent="0.25">
      <c r="B80" s="216"/>
      <c r="C80" s="128" t="s">
        <v>103</v>
      </c>
      <c r="D80" s="61">
        <v>693493.24000000011</v>
      </c>
      <c r="E80" s="60"/>
      <c r="F80" s="60"/>
      <c r="G80" s="60"/>
      <c r="H80" s="60"/>
      <c r="I80" s="60"/>
      <c r="J80" s="60"/>
      <c r="K80" s="60"/>
      <c r="L80" s="60"/>
      <c r="M80" s="60"/>
      <c r="N80" s="61"/>
      <c r="O80" s="61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50">
        <f>SUM(AP80)</f>
        <v>0</v>
      </c>
      <c r="AT80" s="195">
        <f t="shared" si="8"/>
        <v>693493.24000000011</v>
      </c>
    </row>
    <row r="81" spans="2:48" s="1" customFormat="1" ht="13.5" thickBot="1" x14ac:dyDescent="0.25">
      <c r="B81" s="86"/>
      <c r="C81" s="58" t="s">
        <v>26</v>
      </c>
      <c r="D81" s="50">
        <f>SUM(D75:D80)</f>
        <v>1981286.0900000003</v>
      </c>
      <c r="E81" s="51">
        <f>SUM(E75:E76)</f>
        <v>0</v>
      </c>
      <c r="F81" s="51">
        <f>SUM(F75:F76)</f>
        <v>0</v>
      </c>
      <c r="G81" s="51"/>
      <c r="H81" s="51">
        <f t="shared" ref="H81:M81" si="9">SUM(H75:H76)</f>
        <v>0</v>
      </c>
      <c r="I81" s="51">
        <f t="shared" si="9"/>
        <v>0</v>
      </c>
      <c r="J81" s="97">
        <f t="shared" si="9"/>
        <v>220000</v>
      </c>
      <c r="K81" s="97">
        <f t="shared" si="9"/>
        <v>220000</v>
      </c>
      <c r="L81" s="96">
        <f t="shared" si="9"/>
        <v>56596.21</v>
      </c>
      <c r="M81" s="95">
        <f t="shared" si="9"/>
        <v>127917.5</v>
      </c>
      <c r="N81" s="94">
        <f>SUM(N76)</f>
        <v>62690.87</v>
      </c>
      <c r="O81" s="50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>
        <f>SUM(AB75:AB77)</f>
        <v>127233.29</v>
      </c>
      <c r="AC81" s="51">
        <f>SUM(AC75:AC77)</f>
        <v>100000.00000000001</v>
      </c>
      <c r="AD81" s="167">
        <f>SUM(AD76:AD78)</f>
        <v>100000</v>
      </c>
      <c r="AE81" s="51">
        <f>SUM(AE76:AE78)</f>
        <v>20919.919999999998</v>
      </c>
      <c r="AF81" s="176">
        <f>SUM(AF78)</f>
        <v>112275.22</v>
      </c>
      <c r="AG81" s="179">
        <f>SUM(AG78)</f>
        <v>17490.78</v>
      </c>
      <c r="AH81" s="51"/>
      <c r="AI81" s="51"/>
      <c r="AJ81" s="51"/>
      <c r="AK81" s="51"/>
      <c r="AL81" s="51"/>
      <c r="AM81" s="51"/>
      <c r="AN81" s="51">
        <f>SUM(AN79)</f>
        <v>100000</v>
      </c>
      <c r="AO81" s="51">
        <f>SUM(AO79)</f>
        <v>22669.06</v>
      </c>
      <c r="AP81" s="51"/>
      <c r="AQ81" s="51"/>
      <c r="AR81" s="51"/>
      <c r="AS81" s="50">
        <f>SUM(AS75:AS80)</f>
        <v>1287792.8500000001</v>
      </c>
      <c r="AT81" s="93">
        <f>SUM(AT75:AT80)</f>
        <v>693493.24000000011</v>
      </c>
      <c r="AV81" s="2"/>
    </row>
    <row r="82" spans="2:48" s="1" customFormat="1" ht="8.25" customHeight="1" thickBot="1" x14ac:dyDescent="0.25">
      <c r="B82" s="59"/>
      <c r="C82" s="53"/>
      <c r="D82" s="34"/>
      <c r="E82" s="33"/>
      <c r="F82" s="33"/>
      <c r="G82" s="33"/>
      <c r="H82" s="33"/>
      <c r="I82" s="33"/>
      <c r="J82" s="33"/>
      <c r="K82" s="33"/>
      <c r="L82" s="33"/>
      <c r="M82" s="33"/>
      <c r="N82" s="34"/>
      <c r="O82" s="34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4"/>
      <c r="AT82" s="70"/>
    </row>
    <row r="83" spans="2:48" s="1" customFormat="1" ht="15" customHeight="1" x14ac:dyDescent="0.2">
      <c r="B83" s="92"/>
      <c r="C83" s="91" t="s">
        <v>24</v>
      </c>
      <c r="D83" s="65">
        <v>270323.27999999997</v>
      </c>
      <c r="E83" s="90"/>
      <c r="F83" s="90"/>
      <c r="G83" s="90"/>
      <c r="H83" s="65">
        <v>182692.46000000002</v>
      </c>
      <c r="I83" s="65">
        <v>87630.82</v>
      </c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89">
        <f>SUM(H83:N83)</f>
        <v>270323.28000000003</v>
      </c>
      <c r="AT83" s="88">
        <f>D83-AS83</f>
        <v>0</v>
      </c>
    </row>
    <row r="84" spans="2:48" s="1" customFormat="1" ht="12.75" x14ac:dyDescent="0.2">
      <c r="B84" s="87" t="s">
        <v>31</v>
      </c>
      <c r="C84" s="82" t="s">
        <v>59</v>
      </c>
      <c r="D84" s="81">
        <v>6764.23</v>
      </c>
      <c r="E84" s="113"/>
      <c r="F84" s="113"/>
      <c r="G84" s="113"/>
      <c r="H84" s="113"/>
      <c r="I84" s="113"/>
      <c r="J84" s="113"/>
      <c r="K84" s="113"/>
      <c r="L84" s="113"/>
      <c r="M84" s="113"/>
      <c r="N84" s="112"/>
      <c r="O84" s="112"/>
      <c r="P84" s="113"/>
      <c r="Q84" s="113"/>
      <c r="R84" s="113"/>
      <c r="S84" s="113"/>
      <c r="T84" s="113"/>
      <c r="U84" s="110"/>
      <c r="V84" s="110"/>
      <c r="W84" s="80">
        <v>6764.23</v>
      </c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>
        <f>SUM(W84)</f>
        <v>6764.23</v>
      </c>
      <c r="AT84" s="123">
        <f>D84-AS84</f>
        <v>0</v>
      </c>
    </row>
    <row r="85" spans="2:48" s="1" customFormat="1" ht="13.5" thickBot="1" x14ac:dyDescent="0.25">
      <c r="B85" s="86"/>
      <c r="C85" s="127" t="s">
        <v>68</v>
      </c>
      <c r="D85" s="61">
        <v>55899.979999999996</v>
      </c>
      <c r="E85" s="33"/>
      <c r="F85" s="33"/>
      <c r="G85" s="33"/>
      <c r="H85" s="33"/>
      <c r="I85" s="33"/>
      <c r="J85" s="33"/>
      <c r="K85" s="33"/>
      <c r="L85" s="33"/>
      <c r="M85" s="33"/>
      <c r="N85" s="34"/>
      <c r="O85" s="34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99">
        <f>SUM(AA85:AD85)</f>
        <v>0</v>
      </c>
      <c r="AT85" s="123">
        <f>D85-AS85</f>
        <v>55899.979999999996</v>
      </c>
    </row>
    <row r="86" spans="2:48" s="1" customFormat="1" ht="13.5" thickBot="1" x14ac:dyDescent="0.25">
      <c r="B86" s="59"/>
      <c r="C86" s="58" t="s">
        <v>26</v>
      </c>
      <c r="D86" s="61">
        <f>SUM(D83:D85)</f>
        <v>332987.48999999993</v>
      </c>
      <c r="E86" s="33"/>
      <c r="F86" s="33"/>
      <c r="G86" s="33"/>
      <c r="H86" s="35">
        <f>SUM(H83:H85)</f>
        <v>182692.46000000002</v>
      </c>
      <c r="I86" s="56">
        <f>SUM(I83:I85)</f>
        <v>87630.82</v>
      </c>
      <c r="J86" s="33"/>
      <c r="K86" s="33"/>
      <c r="L86" s="33"/>
      <c r="M86" s="33"/>
      <c r="N86" s="34"/>
      <c r="O86" s="34"/>
      <c r="P86" s="33"/>
      <c r="Q86" s="33"/>
      <c r="R86" s="33"/>
      <c r="S86" s="33"/>
      <c r="T86" s="33"/>
      <c r="U86" s="33"/>
      <c r="V86" s="33"/>
      <c r="W86" s="51">
        <f>SUM(W84:W85)</f>
        <v>6764.23</v>
      </c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61">
        <f>SUM(AS83:AS85)</f>
        <v>277087.51</v>
      </c>
      <c r="AT86" s="54">
        <f>SUM(AT83:AT85)</f>
        <v>55899.979999999996</v>
      </c>
    </row>
    <row r="87" spans="2:48" s="1" customFormat="1" ht="6" customHeight="1" thickBot="1" x14ac:dyDescent="0.25">
      <c r="B87" s="86"/>
      <c r="C87" s="152"/>
      <c r="D87" s="159"/>
      <c r="E87" s="41"/>
      <c r="F87" s="41"/>
      <c r="G87" s="41"/>
      <c r="H87" s="160"/>
      <c r="I87" s="161"/>
      <c r="J87" s="41"/>
      <c r="K87" s="41"/>
      <c r="L87" s="41"/>
      <c r="M87" s="41"/>
      <c r="N87" s="42"/>
      <c r="O87" s="42"/>
      <c r="P87" s="41"/>
      <c r="Q87" s="41"/>
      <c r="R87" s="41"/>
      <c r="S87" s="41"/>
      <c r="T87" s="41"/>
      <c r="U87" s="41"/>
      <c r="V87" s="41"/>
      <c r="W87" s="72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159"/>
      <c r="AT87" s="39"/>
    </row>
    <row r="88" spans="2:48" s="1" customFormat="1" ht="12.75" x14ac:dyDescent="0.2">
      <c r="B88" s="236" t="s">
        <v>30</v>
      </c>
      <c r="C88" s="78" t="s">
        <v>24</v>
      </c>
      <c r="D88" s="85">
        <v>1067552.6399999999</v>
      </c>
      <c r="E88" s="84"/>
      <c r="F88" s="84"/>
      <c r="G88" s="84"/>
      <c r="H88" s="84"/>
      <c r="I88" s="84"/>
      <c r="J88" s="84">
        <v>44481.36</v>
      </c>
      <c r="K88" s="84">
        <v>44481.36</v>
      </c>
      <c r="L88" s="84">
        <v>44481.36</v>
      </c>
      <c r="M88" s="84">
        <v>153677.16</v>
      </c>
      <c r="N88" s="85">
        <v>153677.16</v>
      </c>
      <c r="O88" s="85">
        <v>153677.15</v>
      </c>
      <c r="P88" s="84"/>
      <c r="Q88" s="84"/>
      <c r="R88" s="84"/>
      <c r="S88" s="84"/>
      <c r="T88" s="84">
        <v>153677.15000000002</v>
      </c>
      <c r="U88" s="84">
        <v>153677.15</v>
      </c>
      <c r="V88" s="84">
        <v>165722.79</v>
      </c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3">
        <f>SUM(E88:V88)</f>
        <v>1067552.6400000001</v>
      </c>
      <c r="AT88" s="77">
        <f t="shared" ref="AT88:AT93" si="10">D88-AS88</f>
        <v>0</v>
      </c>
    </row>
    <row r="89" spans="2:48" s="1" customFormat="1" ht="12.75" x14ac:dyDescent="0.2">
      <c r="B89" s="236"/>
      <c r="C89" s="82" t="s">
        <v>29</v>
      </c>
      <c r="D89" s="81">
        <v>43824</v>
      </c>
      <c r="E89" s="80"/>
      <c r="F89" s="80">
        <v>43824</v>
      </c>
      <c r="G89" s="80"/>
      <c r="H89" s="80"/>
      <c r="I89" s="80"/>
      <c r="J89" s="80"/>
      <c r="K89" s="80"/>
      <c r="L89" s="80"/>
      <c r="M89" s="80"/>
      <c r="N89" s="81"/>
      <c r="O89" s="81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79">
        <f>SUM(E89:M89)</f>
        <v>43824</v>
      </c>
      <c r="AT89" s="77">
        <f t="shared" si="10"/>
        <v>0</v>
      </c>
    </row>
    <row r="90" spans="2:48" s="1" customFormat="1" ht="12.75" x14ac:dyDescent="0.2">
      <c r="B90" s="236"/>
      <c r="C90" s="82" t="s">
        <v>60</v>
      </c>
      <c r="D90" s="81">
        <v>1507275.6</v>
      </c>
      <c r="E90" s="80"/>
      <c r="F90" s="80"/>
      <c r="G90" s="80"/>
      <c r="H90" s="80"/>
      <c r="I90" s="80"/>
      <c r="J90" s="80"/>
      <c r="K90" s="80"/>
      <c r="L90" s="80"/>
      <c r="M90" s="80"/>
      <c r="N90" s="81"/>
      <c r="O90" s="81"/>
      <c r="P90" s="80"/>
      <c r="Q90" s="80"/>
      <c r="R90" s="80"/>
      <c r="S90" s="80"/>
      <c r="T90" s="80"/>
      <c r="U90" s="80"/>
      <c r="V90" s="80"/>
      <c r="W90" s="80">
        <v>50000</v>
      </c>
      <c r="X90" s="80">
        <v>50000</v>
      </c>
      <c r="Y90" s="80">
        <v>50000</v>
      </c>
      <c r="Z90" s="80">
        <v>50000</v>
      </c>
      <c r="AA90" s="80">
        <v>50000</v>
      </c>
      <c r="AB90" s="80">
        <v>50000</v>
      </c>
      <c r="AC90" s="80">
        <v>50000</v>
      </c>
      <c r="AD90" s="80">
        <v>50000</v>
      </c>
      <c r="AE90" s="80">
        <v>50000</v>
      </c>
      <c r="AF90" s="80">
        <v>50000</v>
      </c>
      <c r="AG90" s="80">
        <v>50000</v>
      </c>
      <c r="AH90" s="80">
        <v>100000</v>
      </c>
      <c r="AI90" s="80">
        <v>857275.6</v>
      </c>
      <c r="AJ90" s="80"/>
      <c r="AK90" s="80"/>
      <c r="AL90" s="80"/>
      <c r="AM90" s="80"/>
      <c r="AN90" s="80"/>
      <c r="AO90" s="80"/>
      <c r="AP90" s="80"/>
      <c r="AQ90" s="80"/>
      <c r="AR90" s="80"/>
      <c r="AS90" s="79">
        <f>SUM(W90:AI90)</f>
        <v>1507275.6</v>
      </c>
      <c r="AT90" s="105">
        <f t="shared" si="10"/>
        <v>0</v>
      </c>
    </row>
    <row r="91" spans="2:48" s="1" customFormat="1" ht="12.75" x14ac:dyDescent="0.2">
      <c r="B91" s="146"/>
      <c r="C91" s="82" t="s">
        <v>74</v>
      </c>
      <c r="D91" s="81">
        <v>146959.34</v>
      </c>
      <c r="E91" s="80"/>
      <c r="F91" s="80"/>
      <c r="G91" s="80"/>
      <c r="H91" s="80"/>
      <c r="I91" s="80"/>
      <c r="J91" s="80"/>
      <c r="K91" s="80"/>
      <c r="L91" s="80"/>
      <c r="M91" s="80"/>
      <c r="N91" s="81"/>
      <c r="O91" s="81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>
        <v>146959.34</v>
      </c>
      <c r="AJ91" s="80"/>
      <c r="AK91" s="80"/>
      <c r="AL91" s="80"/>
      <c r="AM91" s="80"/>
      <c r="AN91" s="80"/>
      <c r="AO91" s="80"/>
      <c r="AP91" s="80"/>
      <c r="AQ91" s="80"/>
      <c r="AR91" s="80"/>
      <c r="AS91" s="79">
        <f>SUM(AI91)</f>
        <v>146959.34</v>
      </c>
      <c r="AT91" s="105">
        <f t="shared" si="10"/>
        <v>0</v>
      </c>
    </row>
    <row r="92" spans="2:48" s="1" customFormat="1" ht="12.75" x14ac:dyDescent="0.2">
      <c r="B92" s="153"/>
      <c r="C92" s="82" t="s">
        <v>68</v>
      </c>
      <c r="D92" s="81">
        <v>937975.75</v>
      </c>
      <c r="E92" s="80"/>
      <c r="F92" s="80"/>
      <c r="G92" s="80"/>
      <c r="H92" s="80"/>
      <c r="I92" s="80"/>
      <c r="J92" s="80"/>
      <c r="K92" s="80"/>
      <c r="L92" s="80"/>
      <c r="M92" s="80"/>
      <c r="N92" s="81"/>
      <c r="O92" s="81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>
        <v>295765.06</v>
      </c>
      <c r="AJ92" s="80">
        <v>10800</v>
      </c>
      <c r="AK92" s="80">
        <v>631410.68999999994</v>
      </c>
      <c r="AL92" s="80"/>
      <c r="AM92" s="80"/>
      <c r="AN92" s="80"/>
      <c r="AO92" s="80"/>
      <c r="AP92" s="80"/>
      <c r="AQ92" s="80"/>
      <c r="AR92" s="80"/>
      <c r="AS92" s="79">
        <f>SUM(AI92:AK92)</f>
        <v>937975.75</v>
      </c>
      <c r="AT92" s="105">
        <f t="shared" si="10"/>
        <v>0</v>
      </c>
    </row>
    <row r="93" spans="2:48" s="1" customFormat="1" ht="13.5" thickBot="1" x14ac:dyDescent="0.25">
      <c r="B93" s="216"/>
      <c r="C93" s="128" t="s">
        <v>103</v>
      </c>
      <c r="D93" s="61">
        <v>5312537.290000001</v>
      </c>
      <c r="E93" s="60"/>
      <c r="F93" s="60"/>
      <c r="G93" s="60"/>
      <c r="H93" s="60"/>
      <c r="I93" s="60"/>
      <c r="J93" s="60"/>
      <c r="K93" s="60"/>
      <c r="L93" s="60"/>
      <c r="M93" s="60"/>
      <c r="N93" s="61"/>
      <c r="O93" s="61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50">
        <f>SUM(AP93)</f>
        <v>0</v>
      </c>
      <c r="AT93" s="32">
        <f t="shared" si="10"/>
        <v>5312537.290000001</v>
      </c>
    </row>
    <row r="94" spans="2:48" s="1" customFormat="1" ht="13.5" thickBot="1" x14ac:dyDescent="0.25">
      <c r="B94" s="59"/>
      <c r="C94" s="58" t="s">
        <v>26</v>
      </c>
      <c r="D94" s="50">
        <f>SUM(D88:D93)</f>
        <v>9016124.620000001</v>
      </c>
      <c r="E94" s="51">
        <f>SUM(E88:E90)</f>
        <v>0</v>
      </c>
      <c r="F94" s="108">
        <f>SUM(F88:F90)</f>
        <v>43824</v>
      </c>
      <c r="G94" s="51"/>
      <c r="H94" s="51">
        <f t="shared" ref="H94:O94" si="11">SUM(H88:H90)</f>
        <v>0</v>
      </c>
      <c r="I94" s="51">
        <f t="shared" si="11"/>
        <v>0</v>
      </c>
      <c r="J94" s="97">
        <f t="shared" si="11"/>
        <v>44481.36</v>
      </c>
      <c r="K94" s="97">
        <f t="shared" si="11"/>
        <v>44481.36</v>
      </c>
      <c r="L94" s="96">
        <f t="shared" si="11"/>
        <v>44481.36</v>
      </c>
      <c r="M94" s="95">
        <f t="shared" si="11"/>
        <v>153677.16</v>
      </c>
      <c r="N94" s="94">
        <f t="shared" si="11"/>
        <v>153677.16</v>
      </c>
      <c r="O94" s="94">
        <f t="shared" si="11"/>
        <v>153677.15</v>
      </c>
      <c r="P94" s="51"/>
      <c r="Q94" s="51"/>
      <c r="R94" s="51"/>
      <c r="S94" s="51"/>
      <c r="T94" s="51">
        <f t="shared" ref="T94:X94" si="12">SUM(T88:T90)</f>
        <v>153677.15000000002</v>
      </c>
      <c r="U94" s="51">
        <f t="shared" si="12"/>
        <v>153677.15</v>
      </c>
      <c r="V94" s="51">
        <f t="shared" si="12"/>
        <v>165722.79</v>
      </c>
      <c r="W94" s="51">
        <f t="shared" si="12"/>
        <v>50000</v>
      </c>
      <c r="X94" s="51">
        <f t="shared" si="12"/>
        <v>50000</v>
      </c>
      <c r="Y94" s="51">
        <f>SUM(Y88:Y90)</f>
        <v>50000</v>
      </c>
      <c r="Z94" s="51">
        <f>SUM(Z90)</f>
        <v>50000</v>
      </c>
      <c r="AA94" s="51">
        <f>SUM(AA88:AA91)</f>
        <v>50000</v>
      </c>
      <c r="AB94" s="51">
        <f>SUM(AB88:AB91)</f>
        <v>50000</v>
      </c>
      <c r="AC94" s="51">
        <f>SUM(AC88:AC91)</f>
        <v>50000</v>
      </c>
      <c r="AD94" s="175">
        <f>SUM(AD89:AD92)</f>
        <v>50000</v>
      </c>
      <c r="AE94" s="179">
        <f>SUM(AE90)</f>
        <v>50000</v>
      </c>
      <c r="AF94" s="179">
        <f>SUM(AF90)</f>
        <v>50000</v>
      </c>
      <c r="AG94" s="179">
        <f>SUM(AG90)</f>
        <v>50000</v>
      </c>
      <c r="AH94" s="185">
        <f>SUM(AH90)</f>
        <v>100000</v>
      </c>
      <c r="AI94" s="185">
        <f>SUM(AI90:AI92)</f>
        <v>1300000</v>
      </c>
      <c r="AJ94" s="188">
        <f>SUM(AJ92)</f>
        <v>10800</v>
      </c>
      <c r="AK94" s="188">
        <f>SUM(AK92)</f>
        <v>631410.68999999994</v>
      </c>
      <c r="AL94" s="51"/>
      <c r="AM94" s="51"/>
      <c r="AN94" s="51"/>
      <c r="AO94" s="51"/>
      <c r="AP94" s="51"/>
      <c r="AQ94" s="51"/>
      <c r="AR94" s="51"/>
      <c r="AS94" s="50">
        <f>SUM(AS88:AS92)</f>
        <v>3703587.33</v>
      </c>
      <c r="AT94" s="93">
        <f>SUM(AT88:AT93)</f>
        <v>5312537.290000001</v>
      </c>
      <c r="AV94" s="170"/>
    </row>
    <row r="95" spans="2:48" s="1" customFormat="1" ht="8.25" customHeight="1" thickBot="1" x14ac:dyDescent="0.25">
      <c r="B95" s="59"/>
      <c r="C95" s="53"/>
      <c r="D95" s="34"/>
      <c r="E95" s="33"/>
      <c r="F95" s="33"/>
      <c r="G95" s="33"/>
      <c r="H95" s="33"/>
      <c r="I95" s="33"/>
      <c r="J95" s="33"/>
      <c r="K95" s="33"/>
      <c r="L95" s="33"/>
      <c r="M95" s="33"/>
      <c r="N95" s="34"/>
      <c r="O95" s="34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4"/>
      <c r="AT95" s="70"/>
    </row>
    <row r="96" spans="2:48" s="1" customFormat="1" ht="12.75" x14ac:dyDescent="0.2">
      <c r="B96" s="69" t="s">
        <v>28</v>
      </c>
      <c r="C96" s="68" t="s">
        <v>24</v>
      </c>
      <c r="D96" s="67">
        <v>449171.57</v>
      </c>
      <c r="E96" s="65"/>
      <c r="F96" s="65"/>
      <c r="G96" s="65"/>
      <c r="H96" s="65">
        <v>46076.31</v>
      </c>
      <c r="I96" s="65">
        <v>46076.31</v>
      </c>
      <c r="J96" s="65"/>
      <c r="K96" s="65"/>
      <c r="L96" s="65"/>
      <c r="M96" s="65"/>
      <c r="N96" s="67"/>
      <c r="O96" s="67"/>
      <c r="P96" s="66">
        <v>357018.95</v>
      </c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4">
        <f>SUM(E96:Q96)</f>
        <v>449171.57</v>
      </c>
      <c r="AT96" s="223">
        <v>3</v>
      </c>
    </row>
    <row r="97" spans="2:50" s="1" customFormat="1" ht="12.75" x14ac:dyDescent="0.2">
      <c r="B97" s="63"/>
      <c r="C97" s="62" t="s">
        <v>27</v>
      </c>
      <c r="D97" s="81">
        <v>10184.68</v>
      </c>
      <c r="E97" s="80"/>
      <c r="F97" s="80"/>
      <c r="G97" s="80"/>
      <c r="H97" s="80"/>
      <c r="I97" s="80"/>
      <c r="J97" s="80"/>
      <c r="K97" s="80"/>
      <c r="L97" s="80"/>
      <c r="M97" s="80"/>
      <c r="N97" s="81"/>
      <c r="O97" s="80">
        <v>10184.68</v>
      </c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79">
        <f>SUM(E97:O97)</f>
        <v>10184.68</v>
      </c>
      <c r="AT97" s="224">
        <v>2</v>
      </c>
    </row>
    <row r="98" spans="2:50" s="1" customFormat="1" ht="12.75" x14ac:dyDescent="0.2">
      <c r="B98" s="133"/>
      <c r="C98" s="82" t="s">
        <v>62</v>
      </c>
      <c r="D98" s="81">
        <v>63109.64</v>
      </c>
      <c r="E98" s="80"/>
      <c r="F98" s="80"/>
      <c r="G98" s="80"/>
      <c r="H98" s="80"/>
      <c r="I98" s="80"/>
      <c r="J98" s="80"/>
      <c r="K98" s="80"/>
      <c r="L98" s="80"/>
      <c r="M98" s="80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>
        <v>63109.64</v>
      </c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79">
        <f>SUM(E98:Z98)</f>
        <v>63109.64</v>
      </c>
      <c r="AT98" s="220">
        <v>4</v>
      </c>
    </row>
    <row r="99" spans="2:50" s="1" customFormat="1" ht="12.75" x14ac:dyDescent="0.2">
      <c r="B99" s="153"/>
      <c r="C99" s="82" t="s">
        <v>68</v>
      </c>
      <c r="D99" s="81">
        <v>379545.4</v>
      </c>
      <c r="E99" s="80"/>
      <c r="F99" s="80"/>
      <c r="G99" s="80"/>
      <c r="H99" s="80"/>
      <c r="I99" s="80"/>
      <c r="J99" s="80"/>
      <c r="K99" s="80"/>
      <c r="L99" s="80"/>
      <c r="M99" s="80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79">
        <f>SUM(E99:Z99)</f>
        <v>0</v>
      </c>
      <c r="AT99" s="122">
        <f>D99-AS99</f>
        <v>379545.4</v>
      </c>
    </row>
    <row r="100" spans="2:50" s="1" customFormat="1" ht="13.5" thickBot="1" x14ac:dyDescent="0.25">
      <c r="B100" s="191"/>
      <c r="C100" s="128" t="s">
        <v>85</v>
      </c>
      <c r="D100" s="61">
        <v>114593.82</v>
      </c>
      <c r="E100" s="60"/>
      <c r="F100" s="60"/>
      <c r="G100" s="60"/>
      <c r="H100" s="60"/>
      <c r="I100" s="60"/>
      <c r="J100" s="60"/>
      <c r="K100" s="60"/>
      <c r="L100" s="60"/>
      <c r="M100" s="60"/>
      <c r="N100" s="61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98">
        <f>SUM(E100:AL100)</f>
        <v>0</v>
      </c>
      <c r="AT100" s="122">
        <f>D100-AS100</f>
        <v>114593.82</v>
      </c>
    </row>
    <row r="101" spans="2:50" s="1" customFormat="1" ht="13.5" thickBot="1" x14ac:dyDescent="0.25">
      <c r="B101" s="59"/>
      <c r="C101" s="58" t="s">
        <v>26</v>
      </c>
      <c r="D101" s="50">
        <f>SUM(D96:D100)</f>
        <v>1016605.1100000001</v>
      </c>
      <c r="E101" s="51">
        <f>SUM(E96:E97)</f>
        <v>0</v>
      </c>
      <c r="F101" s="51">
        <f>SUM(F96:F97)</f>
        <v>0</v>
      </c>
      <c r="G101" s="51"/>
      <c r="H101" s="57">
        <f t="shared" ref="H101:M101" si="13">SUM(H96:H97)</f>
        <v>46076.31</v>
      </c>
      <c r="I101" s="56">
        <f t="shared" si="13"/>
        <v>46076.31</v>
      </c>
      <c r="J101" s="51">
        <f t="shared" si="13"/>
        <v>0</v>
      </c>
      <c r="K101" s="51">
        <f t="shared" si="13"/>
        <v>0</v>
      </c>
      <c r="L101" s="51">
        <f t="shared" si="13"/>
        <v>0</v>
      </c>
      <c r="M101" s="51">
        <f t="shared" si="13"/>
        <v>0</v>
      </c>
      <c r="N101" s="50"/>
      <c r="O101" s="55">
        <f>SUM(O96:O97)</f>
        <v>10184.68</v>
      </c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>
        <f>SUM(Z98)</f>
        <v>63109.64</v>
      </c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0">
        <f>SUM(AS96:AS100)</f>
        <v>522465.89</v>
      </c>
      <c r="AT101" s="54">
        <f>SUM(AT99:AT100)</f>
        <v>494139.22000000003</v>
      </c>
      <c r="AV101" s="2"/>
      <c r="AW101" s="2"/>
      <c r="AX101" s="2"/>
    </row>
    <row r="102" spans="2:50" s="1" customFormat="1" ht="8.25" customHeight="1" thickBot="1" x14ac:dyDescent="0.25">
      <c r="B102" s="53"/>
      <c r="C102" s="52"/>
      <c r="D102" s="50"/>
      <c r="E102" s="51"/>
      <c r="F102" s="51"/>
      <c r="G102" s="51"/>
      <c r="H102" s="51"/>
      <c r="I102" s="51"/>
      <c r="J102" s="51"/>
      <c r="K102" s="51"/>
      <c r="L102" s="51"/>
      <c r="M102" s="51"/>
      <c r="N102" s="50"/>
      <c r="O102" s="50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0"/>
      <c r="AT102" s="49"/>
      <c r="AV102" s="2"/>
    </row>
    <row r="103" spans="2:50" s="1" customFormat="1" ht="13.5" thickBot="1" x14ac:dyDescent="0.25">
      <c r="B103" s="46" t="s">
        <v>25</v>
      </c>
      <c r="C103" s="45" t="s">
        <v>24</v>
      </c>
      <c r="D103" s="44">
        <v>3432.87</v>
      </c>
      <c r="E103" s="44"/>
      <c r="F103" s="42"/>
      <c r="G103" s="43">
        <v>3432.87</v>
      </c>
      <c r="H103" s="42"/>
      <c r="I103" s="42"/>
      <c r="J103" s="42"/>
      <c r="K103" s="42"/>
      <c r="L103" s="42"/>
      <c r="M103" s="42"/>
      <c r="N103" s="42"/>
      <c r="O103" s="42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0">
        <f>G103</f>
        <v>3432.87</v>
      </c>
      <c r="AT103" s="49">
        <f>D103-G103</f>
        <v>0</v>
      </c>
    </row>
    <row r="104" spans="2:50" s="1" customFormat="1" ht="13.5" thickBot="1" x14ac:dyDescent="0.25">
      <c r="B104" s="48" t="s">
        <v>23</v>
      </c>
      <c r="C104" s="45" t="s">
        <v>21</v>
      </c>
      <c r="D104" s="44">
        <v>4309.5</v>
      </c>
      <c r="E104" s="44"/>
      <c r="F104" s="47"/>
      <c r="G104" s="43">
        <v>4309.5</v>
      </c>
      <c r="H104" s="42"/>
      <c r="I104" s="42"/>
      <c r="J104" s="42"/>
      <c r="K104" s="42"/>
      <c r="L104" s="42"/>
      <c r="M104" s="42"/>
      <c r="N104" s="42"/>
      <c r="O104" s="42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0">
        <f>G104</f>
        <v>4309.5</v>
      </c>
      <c r="AT104" s="49">
        <f>D104-G104</f>
        <v>0</v>
      </c>
    </row>
    <row r="105" spans="2:50" s="1" customFormat="1" ht="13.5" thickBot="1" x14ac:dyDescent="0.25">
      <c r="B105" s="46" t="s">
        <v>22</v>
      </c>
      <c r="C105" s="45" t="s">
        <v>21</v>
      </c>
      <c r="D105" s="44">
        <v>9933.44</v>
      </c>
      <c r="E105" s="44"/>
      <c r="F105" s="42"/>
      <c r="G105" s="43">
        <v>9933.44</v>
      </c>
      <c r="H105" s="42"/>
      <c r="I105" s="42"/>
      <c r="J105" s="42"/>
      <c r="K105" s="42"/>
      <c r="L105" s="42"/>
      <c r="M105" s="42"/>
      <c r="N105" s="42"/>
      <c r="O105" s="42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0">
        <f>G105</f>
        <v>9933.44</v>
      </c>
      <c r="AT105" s="49">
        <f>D105-G105</f>
        <v>0</v>
      </c>
    </row>
    <row r="106" spans="2:50" s="1" customFormat="1" ht="13.5" thickBot="1" x14ac:dyDescent="0.25">
      <c r="B106" s="38" t="s">
        <v>20</v>
      </c>
      <c r="C106" s="37" t="s">
        <v>19</v>
      </c>
      <c r="D106" s="36">
        <v>36520</v>
      </c>
      <c r="E106" s="36"/>
      <c r="F106" s="34"/>
      <c r="G106" s="34"/>
      <c r="H106" s="35">
        <v>36520</v>
      </c>
      <c r="I106" s="34"/>
      <c r="J106" s="34"/>
      <c r="K106" s="34"/>
      <c r="L106" s="34"/>
      <c r="M106" s="34"/>
      <c r="N106" s="34"/>
      <c r="O106" s="34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2">
        <f>H106</f>
        <v>36520</v>
      </c>
      <c r="AT106" s="195">
        <f>D106-H106</f>
        <v>0</v>
      </c>
    </row>
    <row r="107" spans="2:50" s="1" customFormat="1" ht="13.5" thickBot="1" x14ac:dyDescent="0.25">
      <c r="B107" s="38" t="s">
        <v>95</v>
      </c>
      <c r="C107" s="37"/>
      <c r="D107" s="36"/>
      <c r="E107" s="36"/>
      <c r="F107" s="34"/>
      <c r="G107" s="34"/>
      <c r="H107" s="60"/>
      <c r="I107" s="34"/>
      <c r="J107" s="34"/>
      <c r="K107" s="34"/>
      <c r="L107" s="34"/>
      <c r="M107" s="34"/>
      <c r="N107" s="34"/>
      <c r="O107" s="34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2"/>
      <c r="AT107" s="195"/>
    </row>
    <row r="108" spans="2:50" s="1" customFormat="1" ht="13.5" thickBot="1" x14ac:dyDescent="0.25">
      <c r="B108" s="38" t="s">
        <v>69</v>
      </c>
      <c r="C108" s="37" t="s">
        <v>100</v>
      </c>
      <c r="D108" s="36">
        <v>56448</v>
      </c>
      <c r="E108" s="36"/>
      <c r="F108" s="34"/>
      <c r="G108" s="34"/>
      <c r="H108" s="60"/>
      <c r="I108" s="34"/>
      <c r="J108" s="34"/>
      <c r="K108" s="34"/>
      <c r="L108" s="34"/>
      <c r="M108" s="34"/>
      <c r="N108" s="34"/>
      <c r="O108" s="34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2">
        <f t="shared" ref="AS108:AS109" si="14">H108</f>
        <v>0</v>
      </c>
      <c r="AT108" s="195">
        <f>D108-AS108</f>
        <v>56448</v>
      </c>
    </row>
    <row r="109" spans="2:50" s="1" customFormat="1" ht="13.5" thickBot="1" x14ac:dyDescent="0.25">
      <c r="B109" s="38" t="s">
        <v>70</v>
      </c>
      <c r="C109" s="37" t="s">
        <v>100</v>
      </c>
      <c r="D109" s="36">
        <v>5722.6</v>
      </c>
      <c r="E109" s="36"/>
      <c r="F109" s="34"/>
      <c r="G109" s="34"/>
      <c r="H109" s="60"/>
      <c r="I109" s="34"/>
      <c r="J109" s="34"/>
      <c r="K109" s="34"/>
      <c r="L109" s="34"/>
      <c r="M109" s="34"/>
      <c r="N109" s="34"/>
      <c r="O109" s="34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2">
        <f t="shared" si="14"/>
        <v>0</v>
      </c>
      <c r="AT109" s="195">
        <f>D109-AS109</f>
        <v>5722.6</v>
      </c>
    </row>
    <row r="110" spans="2:50" s="1" customFormat="1" ht="13.5" thickBot="1" x14ac:dyDescent="0.25">
      <c r="B110" s="38" t="s">
        <v>88</v>
      </c>
      <c r="C110" s="37" t="s">
        <v>101</v>
      </c>
      <c r="D110" s="36">
        <v>12926.97</v>
      </c>
      <c r="E110" s="36"/>
      <c r="F110" s="34"/>
      <c r="G110" s="34"/>
      <c r="H110" s="60"/>
      <c r="I110" s="34"/>
      <c r="J110" s="34"/>
      <c r="K110" s="34"/>
      <c r="L110" s="34"/>
      <c r="M110" s="34"/>
      <c r="N110" s="34"/>
      <c r="O110" s="34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60"/>
      <c r="AS110" s="32">
        <f>AR110</f>
        <v>0</v>
      </c>
      <c r="AT110" s="195">
        <f>D110-AR110</f>
        <v>12926.97</v>
      </c>
      <c r="AV110" s="6"/>
    </row>
    <row r="111" spans="2:50" s="1" customFormat="1" ht="13.5" thickBot="1" x14ac:dyDescent="0.25">
      <c r="B111" s="38" t="s">
        <v>89</v>
      </c>
      <c r="C111" s="37" t="s">
        <v>101</v>
      </c>
      <c r="D111" s="36">
        <v>8449</v>
      </c>
      <c r="E111" s="36"/>
      <c r="F111" s="34"/>
      <c r="G111" s="34"/>
      <c r="H111" s="60"/>
      <c r="I111" s="34"/>
      <c r="J111" s="34"/>
      <c r="K111" s="34"/>
      <c r="L111" s="34"/>
      <c r="M111" s="34"/>
      <c r="N111" s="34"/>
      <c r="O111" s="34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2">
        <f t="shared" ref="AS111:AS116" si="15">SUM(AP111)</f>
        <v>0</v>
      </c>
      <c r="AT111" s="195">
        <f t="shared" ref="AT111:AT119" si="16">D111</f>
        <v>8449</v>
      </c>
    </row>
    <row r="112" spans="2:50" s="1" customFormat="1" ht="13.5" thickBot="1" x14ac:dyDescent="0.25">
      <c r="B112" s="38" t="s">
        <v>89</v>
      </c>
      <c r="C112" s="37" t="s">
        <v>103</v>
      </c>
      <c r="D112" s="36">
        <v>9885.33</v>
      </c>
      <c r="E112" s="36"/>
      <c r="F112" s="34"/>
      <c r="G112" s="34"/>
      <c r="H112" s="60"/>
      <c r="I112" s="34"/>
      <c r="J112" s="34"/>
      <c r="K112" s="34"/>
      <c r="L112" s="34"/>
      <c r="M112" s="34"/>
      <c r="N112" s="34"/>
      <c r="O112" s="34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2">
        <f t="shared" si="15"/>
        <v>0</v>
      </c>
      <c r="AT112" s="195">
        <f>D112-AS112</f>
        <v>9885.33</v>
      </c>
    </row>
    <row r="113" spans="2:48" s="1" customFormat="1" ht="13.5" thickBot="1" x14ac:dyDescent="0.25">
      <c r="B113" s="38" t="s">
        <v>90</v>
      </c>
      <c r="C113" s="37" t="s">
        <v>101</v>
      </c>
      <c r="D113" s="36">
        <v>14363.3</v>
      </c>
      <c r="E113" s="36"/>
      <c r="F113" s="34"/>
      <c r="G113" s="34"/>
      <c r="H113" s="60"/>
      <c r="I113" s="34"/>
      <c r="J113" s="34"/>
      <c r="K113" s="34"/>
      <c r="L113" s="34"/>
      <c r="M113" s="34"/>
      <c r="N113" s="34"/>
      <c r="O113" s="34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2">
        <f t="shared" si="15"/>
        <v>0</v>
      </c>
      <c r="AT113" s="195">
        <f t="shared" si="16"/>
        <v>14363.3</v>
      </c>
    </row>
    <row r="114" spans="2:48" s="1" customFormat="1" ht="13.5" thickBot="1" x14ac:dyDescent="0.25">
      <c r="B114" s="38" t="s">
        <v>90</v>
      </c>
      <c r="C114" s="37" t="s">
        <v>103</v>
      </c>
      <c r="D114" s="36">
        <v>14363.3</v>
      </c>
      <c r="E114" s="36"/>
      <c r="F114" s="34"/>
      <c r="G114" s="34"/>
      <c r="H114" s="60"/>
      <c r="I114" s="34"/>
      <c r="J114" s="34"/>
      <c r="K114" s="34"/>
      <c r="L114" s="34"/>
      <c r="M114" s="34"/>
      <c r="N114" s="34"/>
      <c r="O114" s="34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2">
        <f t="shared" si="15"/>
        <v>0</v>
      </c>
      <c r="AT114" s="195">
        <f>D114-AS114</f>
        <v>14363.3</v>
      </c>
    </row>
    <row r="115" spans="2:48" s="1" customFormat="1" ht="13.5" thickBot="1" x14ac:dyDescent="0.25">
      <c r="B115" s="38" t="s">
        <v>91</v>
      </c>
      <c r="C115" s="37" t="s">
        <v>101</v>
      </c>
      <c r="D115" s="36">
        <v>0</v>
      </c>
      <c r="E115" s="36"/>
      <c r="F115" s="34"/>
      <c r="G115" s="34"/>
      <c r="H115" s="60"/>
      <c r="I115" s="34"/>
      <c r="J115" s="34"/>
      <c r="K115" s="34"/>
      <c r="L115" s="34"/>
      <c r="M115" s="34"/>
      <c r="N115" s="34"/>
      <c r="O115" s="34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2">
        <f t="shared" si="15"/>
        <v>0</v>
      </c>
      <c r="AT115" s="195">
        <f t="shared" si="16"/>
        <v>0</v>
      </c>
    </row>
    <row r="116" spans="2:48" s="1" customFormat="1" ht="13.5" thickBot="1" x14ac:dyDescent="0.25">
      <c r="B116" s="38" t="s">
        <v>91</v>
      </c>
      <c r="C116" s="37" t="s">
        <v>103</v>
      </c>
      <c r="D116" s="36">
        <v>0</v>
      </c>
      <c r="E116" s="36"/>
      <c r="F116" s="34"/>
      <c r="G116" s="34"/>
      <c r="H116" s="60"/>
      <c r="I116" s="34"/>
      <c r="J116" s="34"/>
      <c r="K116" s="34"/>
      <c r="L116" s="34"/>
      <c r="M116" s="34"/>
      <c r="N116" s="34"/>
      <c r="O116" s="34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2">
        <f t="shared" si="15"/>
        <v>0</v>
      </c>
      <c r="AT116" s="195">
        <f t="shared" ref="AT116" si="17">D116</f>
        <v>0</v>
      </c>
    </row>
    <row r="117" spans="2:48" s="1" customFormat="1" ht="13.5" thickBot="1" x14ac:dyDescent="0.25">
      <c r="B117" s="38" t="s">
        <v>92</v>
      </c>
      <c r="C117" s="37" t="s">
        <v>101</v>
      </c>
      <c r="D117" s="36">
        <v>506.94</v>
      </c>
      <c r="E117" s="36"/>
      <c r="F117" s="34"/>
      <c r="G117" s="34"/>
      <c r="H117" s="60"/>
      <c r="I117" s="34"/>
      <c r="J117" s="34"/>
      <c r="K117" s="34"/>
      <c r="L117" s="34"/>
      <c r="M117" s="34"/>
      <c r="N117" s="34"/>
      <c r="O117" s="34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60">
        <v>506.94</v>
      </c>
      <c r="AQ117" s="60"/>
      <c r="AR117" s="60"/>
      <c r="AS117" s="32">
        <f>AP117</f>
        <v>506.94</v>
      </c>
      <c r="AT117" s="22">
        <f>D117-AS117</f>
        <v>0</v>
      </c>
    </row>
    <row r="118" spans="2:48" s="1" customFormat="1" ht="13.5" thickBot="1" x14ac:dyDescent="0.25">
      <c r="B118" s="38" t="s">
        <v>92</v>
      </c>
      <c r="C118" s="37" t="s">
        <v>103</v>
      </c>
      <c r="D118" s="36">
        <v>46047.05</v>
      </c>
      <c r="E118" s="36"/>
      <c r="F118" s="34"/>
      <c r="G118" s="34"/>
      <c r="H118" s="60"/>
      <c r="I118" s="34"/>
      <c r="J118" s="34"/>
      <c r="K118" s="34"/>
      <c r="L118" s="34"/>
      <c r="M118" s="34"/>
      <c r="N118" s="34"/>
      <c r="O118" s="34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60"/>
      <c r="AQ118" s="60"/>
      <c r="AR118" s="60"/>
      <c r="AS118" s="32">
        <f>SUM(AP118)</f>
        <v>0</v>
      </c>
      <c r="AT118" s="22">
        <f>D118-AS118</f>
        <v>46047.05</v>
      </c>
    </row>
    <row r="119" spans="2:48" s="1" customFormat="1" ht="13.5" thickBot="1" x14ac:dyDescent="0.25">
      <c r="B119" s="38" t="s">
        <v>93</v>
      </c>
      <c r="C119" s="37" t="s">
        <v>101</v>
      </c>
      <c r="D119" s="36">
        <v>253.47</v>
      </c>
      <c r="E119" s="36"/>
      <c r="F119" s="34"/>
      <c r="G119" s="34"/>
      <c r="H119" s="60"/>
      <c r="I119" s="34"/>
      <c r="J119" s="34"/>
      <c r="K119" s="34"/>
      <c r="L119" s="34"/>
      <c r="M119" s="34"/>
      <c r="N119" s="34"/>
      <c r="O119" s="34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2">
        <f>SUM(AP119)</f>
        <v>0</v>
      </c>
      <c r="AT119" s="195">
        <f t="shared" si="16"/>
        <v>253.47</v>
      </c>
    </row>
    <row r="120" spans="2:48" s="1" customFormat="1" ht="13.5" thickBot="1" x14ac:dyDescent="0.25">
      <c r="B120" s="38" t="s">
        <v>94</v>
      </c>
      <c r="C120" s="37" t="s">
        <v>101</v>
      </c>
      <c r="D120" s="36">
        <v>844.9</v>
      </c>
      <c r="E120" s="36"/>
      <c r="F120" s="34"/>
      <c r="G120" s="34"/>
      <c r="H120" s="60"/>
      <c r="I120" s="34"/>
      <c r="J120" s="34"/>
      <c r="K120" s="34"/>
      <c r="L120" s="34"/>
      <c r="M120" s="34"/>
      <c r="N120" s="34"/>
      <c r="O120" s="34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60">
        <v>844.9</v>
      </c>
      <c r="AO120" s="60"/>
      <c r="AP120" s="60"/>
      <c r="AQ120" s="60"/>
      <c r="AR120" s="60"/>
      <c r="AS120" s="32">
        <f>SUM(AK120:AN120)</f>
        <v>844.9</v>
      </c>
      <c r="AT120" s="195">
        <f>D120-AS120</f>
        <v>0</v>
      </c>
      <c r="AU120" s="2"/>
    </row>
    <row r="121" spans="2:48" s="1" customFormat="1" ht="13.5" thickBot="1" x14ac:dyDescent="0.25">
      <c r="B121" s="38" t="s">
        <v>94</v>
      </c>
      <c r="C121" s="37" t="s">
        <v>103</v>
      </c>
      <c r="D121" s="36">
        <v>844.9</v>
      </c>
      <c r="E121" s="36"/>
      <c r="F121" s="34"/>
      <c r="G121" s="34"/>
      <c r="H121" s="60"/>
      <c r="I121" s="34"/>
      <c r="J121" s="34"/>
      <c r="K121" s="34"/>
      <c r="L121" s="34"/>
      <c r="M121" s="34"/>
      <c r="N121" s="34"/>
      <c r="O121" s="34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60"/>
      <c r="AO121" s="60"/>
      <c r="AP121" s="60"/>
      <c r="AQ121" s="60"/>
      <c r="AR121" s="60"/>
      <c r="AS121" s="32">
        <f>SUM(AK121:AN121)</f>
        <v>0</v>
      </c>
      <c r="AT121" s="195">
        <f>D121-AS121</f>
        <v>844.9</v>
      </c>
      <c r="AU121" s="2"/>
    </row>
    <row r="122" spans="2:48" s="1" customFormat="1" ht="13.5" thickBot="1" x14ac:dyDescent="0.25">
      <c r="B122" s="38" t="s">
        <v>97</v>
      </c>
      <c r="C122" s="37" t="s">
        <v>102</v>
      </c>
      <c r="D122" s="36">
        <v>13687.38</v>
      </c>
      <c r="E122" s="36"/>
      <c r="F122" s="34"/>
      <c r="G122" s="34"/>
      <c r="H122" s="60"/>
      <c r="I122" s="34"/>
      <c r="J122" s="34"/>
      <c r="K122" s="34"/>
      <c r="L122" s="34"/>
      <c r="M122" s="34"/>
      <c r="N122" s="34"/>
      <c r="O122" s="34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60"/>
      <c r="AO122" s="60"/>
      <c r="AP122" s="60"/>
      <c r="AQ122" s="60"/>
      <c r="AR122" s="60"/>
      <c r="AS122" s="32">
        <f>SUM(AK122:AN122)</f>
        <v>0</v>
      </c>
      <c r="AT122" s="195">
        <f>D122-AS122</f>
        <v>13687.38</v>
      </c>
      <c r="AU122" s="2"/>
    </row>
    <row r="123" spans="2:48" s="6" customFormat="1" ht="12.75" x14ac:dyDescent="0.2">
      <c r="B123" s="157"/>
      <c r="C123" s="158"/>
      <c r="D123" s="155"/>
      <c r="E123" s="155"/>
      <c r="F123" s="156"/>
      <c r="G123" s="156"/>
      <c r="H123" s="20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  <c r="AS123" s="9"/>
      <c r="AT123" s="9"/>
    </row>
    <row r="124" spans="2:48" s="1" customFormat="1" ht="13.5" thickBot="1" x14ac:dyDescent="0.25">
      <c r="B124" s="31"/>
      <c r="C124" s="30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29"/>
      <c r="O124" s="2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29"/>
      <c r="AT124" s="9"/>
      <c r="AV124" s="2"/>
    </row>
    <row r="125" spans="2:48" s="1" customFormat="1" ht="13.5" thickBot="1" x14ac:dyDescent="0.25">
      <c r="D125" s="2">
        <f>D18+D31+D42+D55+D64+D73+D81+D86+D94+D101+D103+D104+D105+D106+D108+D109+D110+D111+D112+D113++D114+D115+D116+D117+D118+D119+D120+D121+D122</f>
        <v>57177273.829999991</v>
      </c>
      <c r="E125" s="28">
        <f>E18+E31+E42+E55+E64+E73+E81+E86+E94+E101+E103+E104+E105+E106</f>
        <v>72601.759999999995</v>
      </c>
      <c r="F125" s="28">
        <f>F18+F31+F42+F55+F64+F73+F81+F86+F94+F101+F103+F104+F105+F106</f>
        <v>287431.53000000003</v>
      </c>
      <c r="G125" s="28">
        <f>G18+G31+G42+G55+G64+G73+G81+G86+G94+G101+G103+G104+G105+G106</f>
        <v>56825.250000000007</v>
      </c>
      <c r="H125" s="27">
        <f>H18+H31+H42+H55+H64+H81+H86+H94+H101+H106</f>
        <v>2052668.67</v>
      </c>
      <c r="I125" s="26">
        <f>I18+I31+I42+I55+I64+I73+I81+I86+I94+I101</f>
        <v>1289588.8400000001</v>
      </c>
      <c r="J125" s="25">
        <f>J18+J31+J42+J81+J94</f>
        <v>2029884.8800000001</v>
      </c>
      <c r="K125" s="24">
        <f>K18+K31+K64+K81+K94</f>
        <v>1423492.86</v>
      </c>
      <c r="L125" s="23">
        <f>L18+L31+L55+K55+H73+L81+L94</f>
        <v>1665168.1050000002</v>
      </c>
      <c r="M125" s="202">
        <f>M18+M31+M55+M64+M81+M94</f>
        <v>939925.92999999993</v>
      </c>
      <c r="N125" s="205">
        <f>N55+N81+N94</f>
        <v>379685.47</v>
      </c>
      <c r="O125" s="206">
        <f>O55+O94</f>
        <v>325949.46999999997</v>
      </c>
      <c r="P125" s="203">
        <f>P55</f>
        <v>172272.32</v>
      </c>
      <c r="Q125" s="22">
        <f>Q55</f>
        <v>172272.32</v>
      </c>
      <c r="R125" s="22">
        <f>R55</f>
        <v>172272.32</v>
      </c>
      <c r="S125" s="22">
        <f>S55</f>
        <v>172272.32</v>
      </c>
      <c r="T125" s="22">
        <f>T94+T55</f>
        <v>325949.47000000003</v>
      </c>
      <c r="U125" s="22">
        <f>U94+U55</f>
        <v>498221.82999999996</v>
      </c>
      <c r="V125" s="22">
        <f>V45+V88</f>
        <v>354951.45</v>
      </c>
      <c r="W125" s="22">
        <f>W31+W55+W64+W86+W94</f>
        <v>1090981.6000000001</v>
      </c>
      <c r="X125" s="22">
        <f>X31+X55+X64+X94</f>
        <v>1084217.3700000001</v>
      </c>
      <c r="Y125" s="22">
        <f>Y31+Y55+Y64+Y94</f>
        <v>1043075.46</v>
      </c>
      <c r="Z125" s="22">
        <f>Z18+Z31+Z42+Z55+Z64+Z73+Z86+Z94</f>
        <v>547659.62</v>
      </c>
      <c r="AA125" s="22">
        <f>AA55+AA94</f>
        <v>239228.65999999997</v>
      </c>
      <c r="AB125" s="22">
        <f>AB42+AB55+AB64+AB81+AB94</f>
        <v>572944.94999999995</v>
      </c>
      <c r="AC125" s="22">
        <f>AC42+AC55+AC64+AC81+AC94</f>
        <v>545711.66</v>
      </c>
      <c r="AD125" s="22">
        <f>AD18+AD31+AD42+AD55+AD64+AD81</f>
        <v>1570340.54</v>
      </c>
      <c r="AE125" s="22">
        <f>AE18+AE42+AE55+AE81</f>
        <v>905449.44000000018</v>
      </c>
      <c r="AF125" s="174">
        <f>AF55+AF81+AD94</f>
        <v>351503.88</v>
      </c>
      <c r="AG125" s="198">
        <f>AE94+AF94+AG81+AG94+AG55+AG42+AG18</f>
        <v>1473222.0299999998</v>
      </c>
      <c r="AH125" s="200">
        <f>AH94</f>
        <v>100000</v>
      </c>
      <c r="AI125" s="184">
        <f>AI18+AI42+AI55+AH94+AI94</f>
        <v>2440445.09</v>
      </c>
      <c r="AJ125" s="201">
        <f>AJ94</f>
        <v>10800</v>
      </c>
      <c r="AK125" s="199">
        <f>AK94+AK55+AK18</f>
        <v>1281654.8700000001</v>
      </c>
      <c r="AL125" s="9">
        <f>AL18+AL42+AL55</f>
        <v>812744.17999999993</v>
      </c>
      <c r="AM125" s="9">
        <f>AM18+AM31+AM42+AM55+AM64</f>
        <v>1025807.46</v>
      </c>
      <c r="AN125" s="9">
        <f>AN18+AN31+AN42+AN55+AN64+AN73+AN81+AN86+AN94+AN101+AN120</f>
        <v>1281990.06</v>
      </c>
      <c r="AO125" s="9">
        <f>AO18+AO42+AO55+AO64+AO81</f>
        <v>922786.57000000007</v>
      </c>
      <c r="AP125" s="9">
        <f>AP18+AP31+AP42+AP55+AP117</f>
        <v>964852.05999999994</v>
      </c>
      <c r="AQ125" s="9">
        <f>AQ18+AQ42+AQ55+AQ64+AQ73</f>
        <v>1113194.8500000001</v>
      </c>
      <c r="AR125" s="9">
        <f>AR18+AR42+AR55+AR64+AR73</f>
        <v>1113194.8500000001</v>
      </c>
    </row>
    <row r="126" spans="2:48" s="1" customFormat="1" ht="13.5" thickBot="1" x14ac:dyDescent="0.25">
      <c r="D126" s="2"/>
      <c r="G126" s="21">
        <f>SUM(E125:G125)</f>
        <v>416858.54000000004</v>
      </c>
      <c r="H126" s="20"/>
      <c r="K126" s="19">
        <f>SUM(J125:K125)</f>
        <v>3453377.74</v>
      </c>
      <c r="O126" s="204">
        <f>SUM(N125:O125)</f>
        <v>705634.94</v>
      </c>
      <c r="AQ126" s="221"/>
      <c r="AR126" s="221"/>
      <c r="AS126" s="209">
        <f>AS18+AS31+AS42+AS55+AS64+AS73+AS81+AS86+AS94+AS101+AS103+AS104+AS105+AS106+AS108+AS109+AS110+AS111+AS112+AS113+AS114+AS115+AS116+AS117+AS118+AS119+AS120+AS121+AS122</f>
        <v>33723717.214999996</v>
      </c>
      <c r="AT126" s="209">
        <f>AT18+AT31+AT42+AT55+AT64+AT73+AT81+AT86+AT94+AT101+AT103+AT104+AT105+AT106+AT108+AT109+AT110+AT111+AT112+AT113+AT114+AT115+AT116+AT117+AT118+AT119+AT120+AT121+AT122</f>
        <v>23453556.609999999</v>
      </c>
      <c r="AV126" s="2"/>
    </row>
    <row r="127" spans="2:48" s="1" customFormat="1" ht="25.5" x14ac:dyDescent="0.2">
      <c r="G127" s="18" t="s">
        <v>18</v>
      </c>
      <c r="H127" s="18" t="s">
        <v>18</v>
      </c>
      <c r="I127" s="18" t="s">
        <v>18</v>
      </c>
      <c r="K127" s="18" t="s">
        <v>18</v>
      </c>
      <c r="L127" s="18" t="s">
        <v>18</v>
      </c>
      <c r="M127" s="18" t="s">
        <v>18</v>
      </c>
      <c r="N127" s="18" t="s">
        <v>18</v>
      </c>
      <c r="O127" s="18" t="s">
        <v>18</v>
      </c>
      <c r="P127" s="18" t="s">
        <v>18</v>
      </c>
      <c r="Q127" s="18" t="s">
        <v>18</v>
      </c>
      <c r="R127" s="18" t="s">
        <v>18</v>
      </c>
      <c r="S127" s="18" t="s">
        <v>18</v>
      </c>
      <c r="T127" s="18" t="s">
        <v>18</v>
      </c>
      <c r="U127" s="18" t="s">
        <v>18</v>
      </c>
      <c r="V127" s="18" t="s">
        <v>18</v>
      </c>
      <c r="W127" s="18" t="s">
        <v>18</v>
      </c>
      <c r="X127" s="18" t="s">
        <v>18</v>
      </c>
      <c r="Y127" s="18" t="s">
        <v>18</v>
      </c>
      <c r="Z127" s="18" t="s">
        <v>18</v>
      </c>
      <c r="AA127" s="18" t="s">
        <v>18</v>
      </c>
      <c r="AB127" s="18" t="s">
        <v>18</v>
      </c>
      <c r="AC127" s="18" t="s">
        <v>18</v>
      </c>
      <c r="AD127" s="164" t="s">
        <v>18</v>
      </c>
      <c r="AE127" s="18" t="s">
        <v>18</v>
      </c>
      <c r="AF127" s="18" t="s">
        <v>18</v>
      </c>
      <c r="AG127" s="18" t="s">
        <v>18</v>
      </c>
      <c r="AH127" s="18"/>
      <c r="AI127" s="18" t="s">
        <v>18</v>
      </c>
      <c r="AJ127" s="18" t="s">
        <v>18</v>
      </c>
      <c r="AK127" s="18" t="s">
        <v>18</v>
      </c>
      <c r="AL127" s="18" t="s">
        <v>18</v>
      </c>
      <c r="AM127" s="18" t="s">
        <v>18</v>
      </c>
      <c r="AN127" s="18" t="s">
        <v>18</v>
      </c>
      <c r="AO127" s="18" t="s">
        <v>18</v>
      </c>
      <c r="AP127" s="18" t="s">
        <v>18</v>
      </c>
      <c r="AQ127" s="18" t="s">
        <v>18</v>
      </c>
      <c r="AR127" s="18" t="s">
        <v>18</v>
      </c>
    </row>
    <row r="128" spans="2:48" s="1" customFormat="1" ht="12.75" x14ac:dyDescent="0.2">
      <c r="G128" s="17" t="s">
        <v>17</v>
      </c>
      <c r="H128" s="17" t="s">
        <v>16</v>
      </c>
      <c r="I128" s="17" t="s">
        <v>15</v>
      </c>
      <c r="K128" s="17" t="s">
        <v>14</v>
      </c>
      <c r="L128" s="17" t="s">
        <v>13</v>
      </c>
      <c r="M128" s="17" t="s">
        <v>12</v>
      </c>
      <c r="N128" s="17" t="s">
        <v>11</v>
      </c>
      <c r="O128" s="17" t="s">
        <v>11</v>
      </c>
      <c r="P128" s="17" t="s">
        <v>10</v>
      </c>
      <c r="Q128" s="17" t="s">
        <v>9</v>
      </c>
      <c r="R128" s="17" t="s">
        <v>8</v>
      </c>
      <c r="S128" s="120">
        <v>561</v>
      </c>
      <c r="T128" s="121">
        <v>571</v>
      </c>
      <c r="U128" s="130">
        <v>61</v>
      </c>
      <c r="V128" s="131">
        <v>62</v>
      </c>
      <c r="W128" s="134">
        <v>68</v>
      </c>
      <c r="X128" s="135">
        <v>71</v>
      </c>
      <c r="Y128" s="140">
        <v>72</v>
      </c>
      <c r="Z128" s="143">
        <v>74</v>
      </c>
      <c r="AA128" s="148">
        <v>75</v>
      </c>
      <c r="AB128" s="150">
        <v>78</v>
      </c>
      <c r="AC128" s="162">
        <v>80</v>
      </c>
      <c r="AD128" s="168">
        <v>87</v>
      </c>
      <c r="AE128" s="177">
        <v>103</v>
      </c>
      <c r="AF128" s="178">
        <v>105</v>
      </c>
      <c r="AG128" s="178">
        <v>110</v>
      </c>
      <c r="AH128" s="182"/>
      <c r="AI128" s="182">
        <v>111</v>
      </c>
      <c r="AJ128" s="187"/>
      <c r="AK128" s="187">
        <v>114</v>
      </c>
      <c r="AL128" s="190">
        <v>118</v>
      </c>
      <c r="AM128" s="196">
        <v>122</v>
      </c>
      <c r="AN128" s="207">
        <v>126</v>
      </c>
      <c r="AO128" s="210">
        <v>129</v>
      </c>
      <c r="AP128" s="212">
        <v>135</v>
      </c>
      <c r="AQ128" s="222">
        <v>136</v>
      </c>
      <c r="AR128" s="227">
        <v>141</v>
      </c>
    </row>
    <row r="129" spans="4:45" s="1" customFormat="1" ht="13.5" thickBot="1" x14ac:dyDescent="0.25">
      <c r="AQ129" s="221"/>
      <c r="AR129" s="221"/>
      <c r="AS129" s="16"/>
    </row>
    <row r="130" spans="4:45" s="1" customFormat="1" ht="13.5" thickBot="1" x14ac:dyDescent="0.25">
      <c r="J130" s="232" t="s">
        <v>7</v>
      </c>
      <c r="K130" s="233"/>
      <c r="L130" s="234"/>
      <c r="M130" s="15">
        <f>SUM(G126+H125+I125+K126+L125+M125+O126+P125+Q125+R125+S125+T125+U125+V125+W125+X125+Y125+Z125+AA125+AB125+AC125+AD125+AE125+AF125+AG125+AI125+AJ125+AK125+AL125+AM125+AN125+AO125+AP125+AQ125+AR125)</f>
        <v>32783239.995000005</v>
      </c>
      <c r="AQ130" s="221"/>
      <c r="AR130" s="221"/>
    </row>
    <row r="131" spans="4:45" s="1" customFormat="1" ht="13.5" thickBot="1" x14ac:dyDescent="0.25">
      <c r="J131" s="13"/>
      <c r="K131" s="13"/>
      <c r="L131" s="13"/>
      <c r="M131" s="12"/>
      <c r="N131" s="2"/>
      <c r="O131" s="14">
        <f>SUM(M130:M132)</f>
        <v>32783239.995000005</v>
      </c>
      <c r="Q131" s="2"/>
      <c r="AQ131" s="221"/>
      <c r="AR131" s="221"/>
      <c r="AS131" s="2"/>
    </row>
    <row r="132" spans="4:45" s="1" customFormat="1" ht="13.5" thickBot="1" x14ac:dyDescent="0.25">
      <c r="J132" s="232" t="s">
        <v>6</v>
      </c>
      <c r="K132" s="233"/>
      <c r="L132" s="234"/>
      <c r="M132" s="14"/>
      <c r="AQ132" s="221"/>
      <c r="AR132" s="221"/>
      <c r="AS132" s="29"/>
    </row>
    <row r="133" spans="4:45" s="1" customFormat="1" ht="12.75" x14ac:dyDescent="0.2">
      <c r="J133" s="13"/>
      <c r="K133" s="13"/>
      <c r="L133" s="13"/>
      <c r="M133" s="12"/>
      <c r="AQ133" s="221"/>
      <c r="AR133" s="221"/>
      <c r="AS133" s="29"/>
    </row>
    <row r="134" spans="4:45" s="1" customFormat="1" ht="12.75" x14ac:dyDescent="0.2">
      <c r="J134" s="13"/>
      <c r="K134" s="13"/>
      <c r="L134" s="13"/>
      <c r="M134" s="12"/>
      <c r="AK134" s="16"/>
      <c r="AQ134" s="221"/>
      <c r="AR134" s="221"/>
      <c r="AS134" s="29"/>
    </row>
    <row r="135" spans="4:45" s="1" customFormat="1" ht="13.5" thickBot="1" x14ac:dyDescent="0.25">
      <c r="R135" s="2"/>
      <c r="AQ135" s="221"/>
      <c r="AR135" s="221"/>
      <c r="AS135" s="29"/>
    </row>
    <row r="136" spans="4:45" s="1" customFormat="1" ht="13.5" thickBot="1" x14ac:dyDescent="0.25">
      <c r="D136" s="11" t="s">
        <v>0</v>
      </c>
      <c r="E136" s="2" t="s">
        <v>5</v>
      </c>
      <c r="F136" s="2"/>
      <c r="G136" s="2"/>
      <c r="H136" s="2"/>
      <c r="I136" s="2"/>
      <c r="J136" s="2"/>
      <c r="K136" s="2"/>
      <c r="L136" s="2"/>
      <c r="M136" s="2"/>
      <c r="N136" s="2"/>
      <c r="O136" s="10">
        <f>O73+O101</f>
        <v>15297.48</v>
      </c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29"/>
    </row>
    <row r="137" spans="4:45" s="1" customFormat="1" ht="13.5" thickBot="1" x14ac:dyDescent="0.25">
      <c r="E137" s="1" t="s">
        <v>4</v>
      </c>
      <c r="O137" s="8" t="s">
        <v>0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2"/>
    </row>
    <row r="138" spans="4:45" s="1" customFormat="1" ht="13.5" thickBot="1" x14ac:dyDescent="0.25">
      <c r="P138" s="6"/>
      <c r="Q138" s="6"/>
      <c r="R138" s="225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</row>
    <row r="139" spans="4:45" s="1" customFormat="1" ht="13.5" thickBot="1" x14ac:dyDescent="0.25">
      <c r="D139" s="5" t="s">
        <v>3</v>
      </c>
      <c r="E139" s="2" t="s">
        <v>2</v>
      </c>
      <c r="F139" s="2"/>
      <c r="G139" s="2"/>
      <c r="H139" s="2"/>
      <c r="I139" s="2"/>
      <c r="J139" s="2"/>
      <c r="K139" s="2"/>
      <c r="L139" s="2"/>
      <c r="M139" s="2"/>
      <c r="N139" s="2"/>
      <c r="O139" s="4">
        <f>238255.91+118763.04</f>
        <v>357018.95</v>
      </c>
      <c r="Q139" s="209">
        <f>O131+O136+O139+O142+O145+O148</f>
        <v>33723717.215000004</v>
      </c>
      <c r="S139" s="2"/>
      <c r="AQ139" s="221"/>
      <c r="AR139" s="221"/>
    </row>
    <row r="140" spans="4:45" s="1" customFormat="1" ht="13.5" thickBot="1" x14ac:dyDescent="0.25">
      <c r="E140" s="1" t="s">
        <v>1</v>
      </c>
      <c r="O140" s="3" t="s">
        <v>0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4:45" ht="15.75" thickBot="1" x14ac:dyDescent="0.3">
      <c r="AS141" s="151"/>
    </row>
    <row r="142" spans="4:45" ht="15.75" thickBot="1" x14ac:dyDescent="0.3">
      <c r="D142" s="136" t="s">
        <v>71</v>
      </c>
      <c r="E142" s="2" t="s">
        <v>63</v>
      </c>
      <c r="F142" s="2"/>
      <c r="G142" s="2"/>
      <c r="H142" s="2"/>
      <c r="I142" s="2"/>
      <c r="J142" s="2"/>
      <c r="K142" s="2"/>
      <c r="L142" s="2"/>
      <c r="M142" s="2"/>
      <c r="N142" s="2"/>
      <c r="O142" s="137">
        <v>349896.15</v>
      </c>
    </row>
    <row r="143" spans="4:45" x14ac:dyDescent="0.25">
      <c r="D143" s="1"/>
      <c r="E143" s="1" t="s">
        <v>64</v>
      </c>
      <c r="F143" s="1"/>
      <c r="G143" s="1"/>
      <c r="H143" s="1"/>
      <c r="I143" s="1"/>
      <c r="J143" s="1"/>
      <c r="K143" s="1"/>
      <c r="L143" s="1"/>
      <c r="M143" s="1"/>
      <c r="N143" s="1"/>
      <c r="O143" s="7"/>
      <c r="Q143" s="151"/>
    </row>
    <row r="144" spans="4:45" ht="15.75" thickBot="1" x14ac:dyDescent="0.3"/>
    <row r="145" spans="4:17" ht="15.75" thickBot="1" x14ac:dyDescent="0.3">
      <c r="D145" s="144" t="s">
        <v>72</v>
      </c>
      <c r="E145" s="2" t="s">
        <v>2</v>
      </c>
      <c r="F145" s="2"/>
      <c r="G145" s="2"/>
      <c r="H145" s="2"/>
      <c r="I145" s="2"/>
      <c r="J145" s="2"/>
      <c r="K145" s="2"/>
      <c r="O145" s="145">
        <v>63109.64</v>
      </c>
      <c r="Q145" s="226"/>
    </row>
    <row r="146" spans="4:17" x14ac:dyDescent="0.25">
      <c r="D146" s="1"/>
      <c r="E146" s="1" t="s">
        <v>66</v>
      </c>
      <c r="F146" s="1"/>
      <c r="G146" s="1"/>
      <c r="H146" s="1"/>
      <c r="I146" s="1"/>
      <c r="J146" s="1"/>
      <c r="K146" s="1"/>
    </row>
    <row r="147" spans="4:17" ht="15.75" thickBot="1" x14ac:dyDescent="0.3"/>
    <row r="148" spans="4:17" ht="15.75" thickBot="1" x14ac:dyDescent="0.3">
      <c r="D148" s="171" t="s">
        <v>75</v>
      </c>
      <c r="E148" s="2" t="s">
        <v>63</v>
      </c>
      <c r="F148" s="2"/>
      <c r="G148" s="2"/>
      <c r="H148" s="2"/>
      <c r="I148" s="2"/>
      <c r="J148" s="2"/>
      <c r="K148" s="2"/>
      <c r="L148" s="2"/>
      <c r="M148" s="2"/>
      <c r="N148" s="2"/>
      <c r="O148" s="172">
        <v>155155</v>
      </c>
      <c r="P148" s="9"/>
    </row>
    <row r="149" spans="4:17" ht="15.75" thickBot="1" x14ac:dyDescent="0.3">
      <c r="D149" s="1"/>
      <c r="E149" s="1" t="s">
        <v>76</v>
      </c>
      <c r="F149" s="1"/>
      <c r="G149" s="1"/>
      <c r="H149" s="1"/>
      <c r="I149" s="1"/>
      <c r="J149" s="1"/>
      <c r="K149" s="1"/>
      <c r="L149" s="1"/>
      <c r="M149" s="1"/>
      <c r="N149" s="1"/>
      <c r="O149" s="173" t="s">
        <v>75</v>
      </c>
      <c r="P149" s="7"/>
    </row>
  </sheetData>
  <mergeCells count="11">
    <mergeCell ref="J132:L132"/>
    <mergeCell ref="J130:L130"/>
    <mergeCell ref="C1:AS1"/>
    <mergeCell ref="B88:B90"/>
    <mergeCell ref="B57:B59"/>
    <mergeCell ref="B45:B49"/>
    <mergeCell ref="B20:B24"/>
    <mergeCell ref="B5:B11"/>
    <mergeCell ref="B33:B34"/>
    <mergeCell ref="B66:B73"/>
    <mergeCell ref="E3:AR3"/>
  </mergeCells>
  <pageMargins left="0.31496062992125984" right="0.70866141732283472" top="0" bottom="0" header="0.31496062992125984" footer="0.31496062992125984"/>
  <pageSetup paperSize="5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Enriquez</dc:creator>
  <cp:lastModifiedBy>Jesus Enriquez</cp:lastModifiedBy>
  <cp:lastPrinted>2019-09-24T19:35:59Z</cp:lastPrinted>
  <dcterms:created xsi:type="dcterms:W3CDTF">2017-10-10T19:20:48Z</dcterms:created>
  <dcterms:modified xsi:type="dcterms:W3CDTF">2019-11-11T15:56:03Z</dcterms:modified>
</cp:coreProperties>
</file>